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mc:AlternateContent xmlns:mc="http://schemas.openxmlformats.org/markup-compatibility/2006">
    <mc:Choice Requires="x15">
      <x15ac:absPath xmlns:x15ac="http://schemas.microsoft.com/office/spreadsheetml/2010/11/ac" url="https://abtassoc.sharepoint.com/sites/28597EPAOAREARTH-TO4-ECJTA/Shared Documents/EARTH TO4 - ECJ TA/413 TA Staff/Tools for LTPs, applicants and communities/16. Application Development Workbook/01. Deliverables TA Workbooks and Worksheets/07. July Workbook Documents for 508/"/>
    </mc:Choice>
  </mc:AlternateContent>
  <xr:revisionPtr revIDLastSave="0" documentId="8_{131AF0D8-53EE-400F-BF29-E2523761A9F5}" xr6:coauthVersionLast="47" xr6:coauthVersionMax="47" xr10:uidLastSave="{00000000-0000-0000-0000-000000000000}"/>
  <bookViews>
    <workbookView minimized="1" xWindow="-28290" yWindow="5910" windowWidth="19200" windowHeight="10200" firstSheet="2" activeTab="2" xr2:uid="{CB280B11-B606-4519-8A6B-AF30E3956E56}"/>
  </bookViews>
  <sheets>
    <sheet name="ReadMe" sheetId="1" r:id="rId1"/>
    <sheet name="Appendix G Budget Template" sheetId="5" r:id="rId2"/>
    <sheet name="Sample A Track I" sheetId="2" r:id="rId3"/>
    <sheet name="Sample B Track I" sheetId="3" r:id="rId4"/>
    <sheet name="Sample C Track II"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2" l="1"/>
  <c r="H79" i="2"/>
  <c r="H54" i="4"/>
  <c r="H51" i="4"/>
  <c r="H50" i="4"/>
  <c r="H49" i="4"/>
  <c r="H48" i="4"/>
  <c r="H47" i="4"/>
  <c r="H57" i="3"/>
  <c r="H56" i="3"/>
  <c r="H81" i="2"/>
  <c r="H82" i="2"/>
  <c r="H26" i="4"/>
  <c r="H25" i="4"/>
  <c r="H48" i="2"/>
  <c r="H47" i="2"/>
  <c r="H70" i="2"/>
  <c r="H84" i="2" s="1"/>
  <c r="H47" i="3"/>
  <c r="H60" i="3" s="1"/>
  <c r="H46" i="3"/>
  <c r="H59" i="3" s="1"/>
  <c r="H45" i="3"/>
  <c r="H69" i="2"/>
  <c r="H83" i="2" s="1"/>
  <c r="H16" i="3"/>
  <c r="H17" i="4"/>
  <c r="H16" i="4"/>
  <c r="H15" i="4"/>
  <c r="H20" i="2"/>
  <c r="C41" i="3"/>
  <c r="H41" i="3" s="1"/>
  <c r="H22" i="3"/>
  <c r="H23" i="3" s="1"/>
  <c r="H25" i="3"/>
  <c r="H26" i="3" s="1"/>
  <c r="H53" i="3" s="1"/>
  <c r="H42" i="4"/>
  <c r="H50" i="3"/>
  <c r="H60" i="2"/>
  <c r="H59" i="2"/>
  <c r="H58" i="2"/>
  <c r="H57" i="2"/>
  <c r="H56" i="2"/>
  <c r="H46" i="2"/>
  <c r="H45" i="2"/>
  <c r="H28" i="3"/>
  <c r="C40" i="3"/>
  <c r="H40" i="3" s="1"/>
  <c r="E33" i="3"/>
  <c r="H33" i="3" s="1"/>
  <c r="C37" i="3"/>
  <c r="H37" i="3" s="1"/>
  <c r="H30" i="3"/>
  <c r="H49" i="3"/>
  <c r="H48" i="3"/>
  <c r="H36" i="3"/>
  <c r="H35" i="3"/>
  <c r="H34" i="3"/>
  <c r="H29" i="3"/>
  <c r="H18" i="3"/>
  <c r="H17" i="3"/>
  <c r="H15" i="3"/>
  <c r="H41" i="4"/>
  <c r="H29" i="4"/>
  <c r="H30" i="4"/>
  <c r="H31" i="4"/>
  <c r="H43" i="4"/>
  <c r="H23" i="4"/>
  <c r="H24" i="4"/>
  <c r="H32" i="4"/>
  <c r="H33" i="4"/>
  <c r="H34" i="4"/>
  <c r="H35" i="4"/>
  <c r="H36" i="4"/>
  <c r="H44" i="4"/>
  <c r="H37" i="4"/>
  <c r="H28" i="4"/>
  <c r="H65" i="2"/>
  <c r="H64" i="2"/>
  <c r="H63" i="2"/>
  <c r="H18" i="2"/>
  <c r="H17" i="2"/>
  <c r="H55" i="2"/>
  <c r="H54" i="2"/>
  <c r="H53" i="2"/>
  <c r="H52" i="2"/>
  <c r="H51" i="2"/>
  <c r="H44" i="2"/>
  <c r="H43" i="2"/>
  <c r="H42" i="2"/>
  <c r="H41" i="2"/>
  <c r="H38" i="2"/>
  <c r="H37" i="2"/>
  <c r="H36" i="2"/>
  <c r="H35" i="2"/>
  <c r="H32" i="2"/>
  <c r="H29" i="2"/>
  <c r="H31" i="2"/>
  <c r="H30" i="2"/>
  <c r="H28" i="2"/>
  <c r="H27" i="2"/>
  <c r="H26" i="2"/>
  <c r="H25" i="2"/>
  <c r="H21" i="2"/>
  <c r="H19" i="2"/>
  <c r="H16" i="2"/>
  <c r="H54" i="3" l="1"/>
  <c r="H58" i="3"/>
  <c r="H42" i="3"/>
  <c r="H55" i="3" s="1"/>
  <c r="H31" i="3"/>
  <c r="H49" i="2"/>
  <c r="H45" i="4"/>
  <c r="H38" i="4"/>
  <c r="H18" i="4"/>
  <c r="H19" i="4" s="1"/>
  <c r="H76" i="2"/>
  <c r="H51" i="3"/>
  <c r="H39" i="2"/>
  <c r="H78" i="2" s="1"/>
  <c r="H38" i="3"/>
  <c r="H19" i="3"/>
  <c r="H66" i="2"/>
  <c r="H80" i="2" s="1"/>
  <c r="H61" i="2"/>
  <c r="H33" i="2"/>
  <c r="H22" i="2"/>
  <c r="H46" i="4" l="1"/>
  <c r="H20" i="3"/>
  <c r="H23" i="2"/>
  <c r="H77" i="2" s="1"/>
  <c r="H87" i="2" s="1"/>
  <c r="H52" i="4" l="1"/>
  <c r="H55" i="4"/>
  <c r="H52" i="3"/>
  <c r="H61" i="3" l="1"/>
  <c r="H63" i="3" s="1"/>
  <c r="H88" i="2"/>
  <c r="H64" i="3"/>
</calcChain>
</file>

<file path=xl/sharedStrings.xml><?xml version="1.0" encoding="utf-8"?>
<sst xmlns="http://schemas.openxmlformats.org/spreadsheetml/2006/main" count="372" uniqueCount="194">
  <si>
    <t>Category</t>
  </si>
  <si>
    <t xml:space="preserve">Description </t>
  </si>
  <si>
    <t>Total</t>
  </si>
  <si>
    <t>(provide your program-specific descriptions)</t>
  </si>
  <si>
    <t>(provide total amounts per category)</t>
  </si>
  <si>
    <t>Personnel</t>
  </si>
  <si>
    <t>Cost of salaries for employees who will perform work directly on the program.</t>
  </si>
  <si>
    <t>Fringe Benefits</t>
  </si>
  <si>
    <t>Allowances and services provided to employees as compensation, in addition to regular salaries and wages.</t>
  </si>
  <si>
    <t>Travel</t>
  </si>
  <si>
    <t>Any necessary travel costs for employees.</t>
  </si>
  <si>
    <t>Equipment</t>
  </si>
  <si>
    <t>Items to be purchased that cost over $5,000 per unit and any necessary accessories to make equipment operational for the purposes of the grant.</t>
  </si>
  <si>
    <t>Supplies</t>
  </si>
  <si>
    <t>All tangible property other than “equipment.” Identify categories of supplies to be bought.</t>
  </si>
  <si>
    <t>Contractual</t>
  </si>
  <si>
    <t>Costs of proposed contractual services, including consulting services.</t>
  </si>
  <si>
    <t>Construction</t>
  </si>
  <si>
    <t>Costs for all activities that include improvements to real property (land, buildings).</t>
  </si>
  <si>
    <t>Other (separate by category; consider the exclusions within each category in the NOFO)</t>
  </si>
  <si>
    <t>Any direct costs that do not fit into any of the other categories (e.g., participant support costs, subawards, and other costs).</t>
  </si>
  <si>
    <t>Total Direct Costs</t>
  </si>
  <si>
    <t>Sum of above categories.</t>
  </si>
  <si>
    <t>Indirect Costs</t>
  </si>
  <si>
    <t xml:space="preserve">Any costs that benefit more than one cost objective and do not fit with any of the specific cost objectives or projects as a direct cost. Indirect costs cannot exceed more than 20% of the total award amount. </t>
  </si>
  <si>
    <t>Total Project Costs</t>
  </si>
  <si>
    <t>Sum of direct and indirect costs.</t>
  </si>
  <si>
    <t>Description</t>
  </si>
  <si>
    <t>Staff Position</t>
  </si>
  <si>
    <t>Number of Staff</t>
  </si>
  <si>
    <t>Annual Salary</t>
  </si>
  <si>
    <t xml:space="preserve">Percentage of Time on Project in Year 1 </t>
  </si>
  <si>
    <t>Percentage of Time on Project in Year 2</t>
  </si>
  <si>
    <t>Percentage of Time on Project in Year 3</t>
  </si>
  <si>
    <t>Project Manager</t>
  </si>
  <si>
    <t>Grant Manager (invoices, financial compliance)</t>
  </si>
  <si>
    <t>Quality Assurance Manager</t>
  </si>
  <si>
    <t>Community Outreach Coordinator</t>
  </si>
  <si>
    <t>Environmental Justice Director</t>
  </si>
  <si>
    <t>Disaster Recovery Subject Matter Expert</t>
  </si>
  <si>
    <t>Personnel Total</t>
  </si>
  <si>
    <t>Fringe benefit rate is 22% and includes social security, unemployment and workers compensation, retirement, health insurance, and cost of leave</t>
  </si>
  <si>
    <t>Purpose</t>
  </si>
  <si>
    <t>Item</t>
  </si>
  <si>
    <t>Estimated Cost per Item</t>
  </si>
  <si>
    <t>Duration (Days or Nights)</t>
  </si>
  <si>
    <t>Number of travelers/cars/miles</t>
  </si>
  <si>
    <t>Visit to National Community Resilience Center (Memphis, TN)</t>
  </si>
  <si>
    <t>Airfare</t>
  </si>
  <si>
    <t>N/A</t>
  </si>
  <si>
    <t>Hotel</t>
  </si>
  <si>
    <t>Per Diem</t>
  </si>
  <si>
    <t>Rental Cars</t>
  </si>
  <si>
    <t>Attend Disaster Recovery Conference (Stout Creek, MS)</t>
  </si>
  <si>
    <t>Registration Fee</t>
  </si>
  <si>
    <t>Mileage</t>
  </si>
  <si>
    <t>Travel Total</t>
  </si>
  <si>
    <t>Unit Cost</t>
  </si>
  <si>
    <t>Number of Units</t>
  </si>
  <si>
    <t>Wastewater Installation Equipment</t>
  </si>
  <si>
    <t>Backup Generator</t>
  </si>
  <si>
    <t>Exterior Sign</t>
  </si>
  <si>
    <t>Heating, ventilation, and air-conditioning (HVAC) System</t>
  </si>
  <si>
    <t>Equipment Total</t>
  </si>
  <si>
    <t>Supply Category</t>
  </si>
  <si>
    <t>Units</t>
  </si>
  <si>
    <t>Furniture</t>
  </si>
  <si>
    <t>Desk</t>
  </si>
  <si>
    <t>Computing Device</t>
  </si>
  <si>
    <t>Laptop</t>
  </si>
  <si>
    <t>Office Supplies</t>
  </si>
  <si>
    <t>First-aid Kit</t>
  </si>
  <si>
    <t>Miscellaneous (note pads, pens, etc.)</t>
  </si>
  <si>
    <t>Air sensors</t>
  </si>
  <si>
    <t>Mobile sensor for community based air monitoring</t>
  </si>
  <si>
    <t>Stationary sensor for community based air monitoring</t>
  </si>
  <si>
    <t>Printed Materials (flyers, mailers, etc.)</t>
  </si>
  <si>
    <t>Postage for Mailers</t>
  </si>
  <si>
    <t>Supplies Total</t>
  </si>
  <si>
    <t>Consulting/Contracting Category</t>
  </si>
  <si>
    <t>Number of Staff/Events</t>
  </si>
  <si>
    <t>Rate per Hour</t>
  </si>
  <si>
    <t>Number of Hours</t>
  </si>
  <si>
    <t>Flat Fee</t>
  </si>
  <si>
    <t>Community Outreach Contractors</t>
  </si>
  <si>
    <t>-</t>
  </si>
  <si>
    <t>Disaster Recovery Instructors</t>
  </si>
  <si>
    <t>Senior Architect*</t>
  </si>
  <si>
    <t>Engineers*</t>
  </si>
  <si>
    <t>Interior Designer</t>
  </si>
  <si>
    <t>Installation of stationary sensors</t>
  </si>
  <si>
    <t>Technical Trainers on use of mobile sensors</t>
  </si>
  <si>
    <t>Events company (training events) - Speakers fee</t>
  </si>
  <si>
    <t>Events company (training events) - Audio-visual services</t>
  </si>
  <si>
    <t>Events company (training events) - Caterer</t>
  </si>
  <si>
    <t>Contractual Total</t>
  </si>
  <si>
    <t>Square Footage of Project</t>
  </si>
  <si>
    <t>Cost per Square Foot</t>
  </si>
  <si>
    <t>Construction and renovation of building</t>
  </si>
  <si>
    <t>Parking lot with green infrastructure components (permeable, drainage to green infrastructure feature)</t>
  </si>
  <si>
    <t>Landscaping (native plantings, rainwater collection)</t>
  </si>
  <si>
    <t>Construction Total</t>
  </si>
  <si>
    <t>Other</t>
  </si>
  <si>
    <t>Unit</t>
  </si>
  <si>
    <t>Cost per Unit</t>
  </si>
  <si>
    <t>Individual Subaward Component 1</t>
  </si>
  <si>
    <t>Individual Subaward Component 2</t>
  </si>
  <si>
    <t>Participant support costs</t>
  </si>
  <si>
    <t>Community stipend</t>
  </si>
  <si>
    <t>Subawards</t>
  </si>
  <si>
    <t>Statutory Partner Subaward: City Government (Subaward Component 1: public engagement; Subaward Component 2: research and development of policy papers)</t>
  </si>
  <si>
    <t>Collaborating Entity Subaward:  Regional Disaster Resilience Group (Subaward Component 1: Public engagement and communication)</t>
  </si>
  <si>
    <t>Other costs</t>
  </si>
  <si>
    <t>Excavator rental</t>
  </si>
  <si>
    <t>Bulldozer rental</t>
  </si>
  <si>
    <t>Document Reproduction at Office Depot</t>
  </si>
  <si>
    <t>Equipment Maintenance Contract</t>
  </si>
  <si>
    <t>Air Monitoring Sensor Maintenance Contract</t>
  </si>
  <si>
    <t>Other Total</t>
  </si>
  <si>
    <t>Modified Total Direct Costs (MTDC)` adjustments:</t>
  </si>
  <si>
    <t>Capital / Contracts</t>
  </si>
  <si>
    <t>Capital / Construction</t>
  </si>
  <si>
    <t>Rentals</t>
  </si>
  <si>
    <t>Statutory Partner Subaward</t>
  </si>
  <si>
    <t>Collaborating Entity Subaward</t>
  </si>
  <si>
    <t>MTDC</t>
  </si>
  <si>
    <t>MTDC is the total direct costs minus equipment purchasing costs, equipment and laboratory rental costs, capital/construction, and participant support costs to pay for training fees for community members. It also excludes the amount of each subaward greater than $25,000.</t>
  </si>
  <si>
    <t>Indirect Cost Rate or De minimis</t>
  </si>
  <si>
    <t>We use the de minimis rate of 10% applied to our MTDC.</t>
  </si>
  <si>
    <t xml:space="preserve"> This is lower than 20% of the total award.</t>
  </si>
  <si>
    <t xml:space="preserve">* Capital expenditures include contracts with architects, and engineers for feasibility studies; preliminary engineering, planning, and design. </t>
  </si>
  <si>
    <t>Administrative Staff</t>
  </si>
  <si>
    <t>Contracts Manager</t>
  </si>
  <si>
    <t>Estimated Cost Per Item</t>
  </si>
  <si>
    <t>Average Mileage per Trip</t>
  </si>
  <si>
    <t>Number of Trips</t>
  </si>
  <si>
    <t>Site visits to schools (day trips within state)</t>
  </si>
  <si>
    <t xml:space="preserve">Equipment </t>
  </si>
  <si>
    <t>Number of Units (kW)</t>
  </si>
  <si>
    <t>Solar Panels</t>
  </si>
  <si>
    <t>Office supplies</t>
  </si>
  <si>
    <t>Miscellaneous</t>
  </si>
  <si>
    <t>Water filters</t>
  </si>
  <si>
    <t>Plumbed-in water filter device for drinking water taps (lifespan of three years) until lead lines are removed plus a buffer period afterwards</t>
  </si>
  <si>
    <t>Postage for mailers</t>
  </si>
  <si>
    <t>Plumbing contract for filter installation*</t>
  </si>
  <si>
    <t>Senior architect*</t>
  </si>
  <si>
    <t>Engineer*</t>
  </si>
  <si>
    <t>Public events facilitation, including materials, audio-visual services, refreshments</t>
  </si>
  <si>
    <t>Rounds of tap water sampling (before and after removal)</t>
  </si>
  <si>
    <t>Replacement of fixtures/goosenecks (per fixture/gooseneck)</t>
  </si>
  <si>
    <t>Assessment and installation of solar panels (per kW)</t>
  </si>
  <si>
    <t>Subaward Component 1</t>
  </si>
  <si>
    <t>Subaward Component 2</t>
  </si>
  <si>
    <t>Subaward Component 3</t>
  </si>
  <si>
    <t>Statutory Partner Subaward: Community Based Nonprofit (Subaward 1: Outreach and communication strategy; Subaward 2: Outreach and communication implementation; Subaward 3: Post-pipe removal education and direct community follow-up)</t>
  </si>
  <si>
    <t>Collaborating Entity Subaward: Water District (Subaward 1: Coordination and regulatory requirements)</t>
  </si>
  <si>
    <t>Collaborating Entity Subaward: School District (Subaward 1: Coordination and regulatory requirements; Subaward 2: Outreach events)</t>
  </si>
  <si>
    <t>Plumbing maintenance contract for three years of filter lifespan</t>
  </si>
  <si>
    <t>Printing materials (flyers, mailers, etc.) at Staples</t>
  </si>
  <si>
    <t>Maintenance contract on solar panels</t>
  </si>
  <si>
    <t>Capital /Contracts</t>
  </si>
  <si>
    <t>Collaborating Entity 1 Subaward</t>
  </si>
  <si>
    <t>Collaborating Entity 2 Subaward</t>
  </si>
  <si>
    <t xml:space="preserve">* Capital expenditures include construction work undertaken by private contractors for production, additions, replacements, or major structural alterations . </t>
  </si>
  <si>
    <t>It covers all costs of materials, supplies, and labor that are reasonable and necessary to place an asset in its intended location and prepare it for its intended use, including</t>
  </si>
  <si>
    <t>professional fees for architects, engineers, appraisers, and attorneys associated with feasibility studies; preliminary engineering, planning, and design.</t>
  </si>
  <si>
    <t>Cost Category</t>
  </si>
  <si>
    <t>Total Cost</t>
  </si>
  <si>
    <t>Item Description</t>
  </si>
  <si>
    <t>Percentage of Time per Year 1</t>
  </si>
  <si>
    <t>Percentage of Time per Year 2</t>
  </si>
  <si>
    <t>Percentage of Time per Year 3</t>
  </si>
  <si>
    <t>Fringe benefit rate is 22% and includes social security, unemployment and workers compesation, retirement, health insurance, and cost of leave</t>
  </si>
  <si>
    <t>n/a</t>
  </si>
  <si>
    <t>Flyer distribution</t>
  </si>
  <si>
    <t>Contract Description</t>
  </si>
  <si>
    <t>Staff/Events</t>
  </si>
  <si>
    <t>Community and Economic Development Consultant Contract</t>
  </si>
  <si>
    <t>Translation and Accessibility Services Contract</t>
  </si>
  <si>
    <t>Annual Summit (contractual costs: venue)</t>
  </si>
  <si>
    <t>Event production and facilitation contract</t>
  </si>
  <si>
    <t>Leadership Development Program (contractual costs: venue, etc.)</t>
  </si>
  <si>
    <t>Designer contracted to do Logo Update and Graphic Design</t>
  </si>
  <si>
    <t>Developer contracted to make Web Updates</t>
  </si>
  <si>
    <t>Creation of Videos (30 total, 30 seconds each)</t>
  </si>
  <si>
    <t>Contract to produce public media</t>
  </si>
  <si>
    <t>Contract to produce and present style guide</t>
  </si>
  <si>
    <t>Participant Support Costs</t>
  </si>
  <si>
    <t>Stipends for attending an all-day visioning session and payment to a 10-member communiy advisory board for bimonthly hour-long meetings</t>
  </si>
  <si>
    <t>Statutory Partner Subaward: City Government (Coordination and support for outreach events)</t>
  </si>
  <si>
    <t>Other Costs</t>
  </si>
  <si>
    <t>Printing materials (flyers, mailers, etc.)</t>
  </si>
  <si>
    <t>Radio public service announcements (PSAs)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</si>
</sst>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quot;$&quot;#,##0.0"/>
    <numFmt numFmtId="167" formatCode="_(&quot;$&quot;* #,##0_);_(&quot;$&quot;* \(#,##0\);_(&quot;$&quot;* &quot;-&quot;??_);_(@_)"/>
  </numFmts>
  <fonts count="10">
    <font>
      <sz val="11"/>
      <color theme="1"/>
      <name val="Open Sans"/>
      <family val="2"/>
      <scheme val="minor"/>
    </font>
    <font>
      <sz val="11"/>
      <color theme="1"/>
      <name val="Open Sans"/>
      <family val="2"/>
      <scheme val="minor"/>
    </font>
    <font>
      <b/>
      <sz val="11"/>
      <color theme="1"/>
      <name val="Open Sans"/>
      <family val="2"/>
      <scheme val="minor"/>
    </font>
    <font>
      <i/>
      <sz val="11"/>
      <color theme="1"/>
      <name val="Open Sans"/>
      <family val="2"/>
      <scheme val="minor"/>
    </font>
    <font>
      <b/>
      <sz val="11"/>
      <color theme="0"/>
      <name val="Open Sans"/>
      <family val="2"/>
      <scheme val="minor"/>
    </font>
    <font>
      <b/>
      <sz val="11"/>
      <color rgb="FFFFFFFF"/>
      <name val="Open Sans"/>
      <family val="2"/>
      <scheme val="minor"/>
    </font>
    <font>
      <b/>
      <i/>
      <sz val="11"/>
      <color rgb="FFFFFFFF"/>
      <name val="Open Sans"/>
      <family val="2"/>
      <scheme val="minor"/>
    </font>
    <font>
      <i/>
      <sz val="11"/>
      <color rgb="FF00497A"/>
      <name val="Open Sans"/>
      <family val="2"/>
      <scheme val="minor"/>
    </font>
    <font>
      <b/>
      <sz val="11"/>
      <color rgb="FF444444"/>
      <name val="Open Sans"/>
      <scheme val="minor"/>
    </font>
    <font>
      <sz val="11"/>
      <color theme="1"/>
      <name val="Open Sans"/>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375D31"/>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2" fillId="0" borderId="0" xfId="0" applyFont="1"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0" fontId="3" fillId="3" borderId="4" xfId="0" applyFont="1" applyFill="1" applyBorder="1" applyAlignment="1">
      <alignment horizontal="left" vertical="top"/>
    </xf>
    <xf numFmtId="164" fontId="0" fillId="0" borderId="4" xfId="0" applyNumberFormat="1" applyBorder="1" applyAlignment="1">
      <alignment horizontal="right" vertical="top"/>
    </xf>
    <xf numFmtId="0" fontId="6" fillId="8" borderId="19" xfId="0" applyFont="1" applyFill="1" applyBorder="1" applyAlignment="1">
      <alignment vertical="center" wrapText="1"/>
    </xf>
    <xf numFmtId="0" fontId="5" fillId="8" borderId="21" xfId="0" applyFont="1" applyFill="1" applyBorder="1" applyAlignment="1">
      <alignment vertical="center" wrapText="1"/>
    </xf>
    <xf numFmtId="0" fontId="5" fillId="8" borderId="7" xfId="0" applyFont="1" applyFill="1" applyBorder="1" applyAlignment="1">
      <alignment vertical="center" wrapText="1"/>
    </xf>
    <xf numFmtId="0" fontId="6" fillId="8" borderId="23"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10" xfId="0" applyBorder="1" applyAlignment="1">
      <alignment vertical="center" wrapText="1"/>
    </xf>
    <xf numFmtId="0" fontId="7" fillId="0" borderId="19" xfId="0" applyFont="1" applyBorder="1" applyAlignment="1">
      <alignment vertical="center" wrapText="1"/>
    </xf>
    <xf numFmtId="0" fontId="7" fillId="0" borderId="25" xfId="0" applyFont="1" applyBorder="1" applyAlignment="1">
      <alignment vertical="center" wrapText="1"/>
    </xf>
    <xf numFmtId="0" fontId="0" fillId="0" borderId="0" xfId="0" applyAlignment="1">
      <alignment horizontal="left" vertical="top"/>
    </xf>
    <xf numFmtId="0" fontId="0" fillId="0" borderId="13" xfId="0"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xf>
    <xf numFmtId="0" fontId="0" fillId="0" borderId="13" xfId="0" applyBorder="1" applyAlignment="1">
      <alignment horizontal="left" vertical="top"/>
    </xf>
    <xf numFmtId="0" fontId="3" fillId="0" borderId="0" xfId="0" applyFont="1" applyAlignment="1">
      <alignment horizontal="left" vertical="top" wrapText="1"/>
    </xf>
    <xf numFmtId="0" fontId="4" fillId="8" borderId="3" xfId="0" applyFont="1" applyFill="1" applyBorder="1" applyAlignment="1">
      <alignment horizontal="left" vertical="top"/>
    </xf>
    <xf numFmtId="0" fontId="4" fillId="8" borderId="6" xfId="0" applyFont="1" applyFill="1" applyBorder="1" applyAlignment="1">
      <alignment horizontal="left" vertical="top"/>
    </xf>
    <xf numFmtId="0" fontId="2" fillId="2" borderId="3" xfId="0" applyFont="1" applyFill="1" applyBorder="1" applyAlignment="1">
      <alignment horizontal="left" vertical="top"/>
    </xf>
    <xf numFmtId="0" fontId="3" fillId="0" borderId="6" xfId="0" applyFont="1" applyBorder="1" applyAlignment="1">
      <alignment horizontal="left" vertical="top"/>
    </xf>
    <xf numFmtId="0" fontId="2" fillId="0" borderId="3" xfId="0" applyFont="1" applyBorder="1" applyAlignment="1">
      <alignment horizontal="left" vertical="top"/>
    </xf>
    <xf numFmtId="0" fontId="0" fillId="2" borderId="4" xfId="0" applyFill="1" applyBorder="1" applyAlignment="1">
      <alignment horizontal="left" vertical="top"/>
    </xf>
    <xf numFmtId="164" fontId="0" fillId="0" borderId="0" xfId="2" applyNumberFormat="1" applyFont="1" applyBorder="1" applyAlignment="1">
      <alignment horizontal="left" vertical="top"/>
    </xf>
    <xf numFmtId="9" fontId="0" fillId="0" borderId="0" xfId="3" applyFont="1" applyBorder="1" applyAlignment="1">
      <alignment horizontal="left" vertical="top"/>
    </xf>
    <xf numFmtId="0" fontId="2" fillId="2" borderId="4" xfId="0" applyFont="1" applyFill="1" applyBorder="1" applyAlignment="1">
      <alignment horizontal="left" vertical="top"/>
    </xf>
    <xf numFmtId="0" fontId="3" fillId="4" borderId="5" xfId="0" applyFont="1" applyFill="1" applyBorder="1" applyAlignment="1">
      <alignment horizontal="left" vertical="top"/>
    </xf>
    <xf numFmtId="0" fontId="0" fillId="4" borderId="9" xfId="0" applyFill="1" applyBorder="1" applyAlignment="1">
      <alignment horizontal="left" vertical="top"/>
    </xf>
    <xf numFmtId="0" fontId="2" fillId="4" borderId="1" xfId="0" applyFont="1" applyFill="1" applyBorder="1" applyAlignment="1">
      <alignment horizontal="left" vertical="top"/>
    </xf>
    <xf numFmtId="0" fontId="0" fillId="4" borderId="2" xfId="0" applyFill="1" applyBorder="1" applyAlignment="1">
      <alignment horizontal="left" vertical="top"/>
    </xf>
    <xf numFmtId="0" fontId="0" fillId="0" borderId="6" xfId="0" applyBorder="1" applyAlignment="1">
      <alignment horizontal="left" vertical="top"/>
    </xf>
    <xf numFmtId="6" fontId="0" fillId="0" borderId="0" xfId="0" applyNumberFormat="1" applyAlignment="1">
      <alignment horizontal="left" vertical="top"/>
    </xf>
    <xf numFmtId="164" fontId="0" fillId="0" borderId="0" xfId="0" applyNumberFormat="1" applyAlignment="1">
      <alignment horizontal="left" vertical="top"/>
    </xf>
    <xf numFmtId="8" fontId="0" fillId="0" borderId="0" xfId="0" applyNumberFormat="1" applyAlignment="1">
      <alignment horizontal="left" vertical="top"/>
    </xf>
    <xf numFmtId="8" fontId="0" fillId="4" borderId="9" xfId="0" applyNumberFormat="1" applyFill="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4" borderId="10" xfId="0" applyFill="1" applyBorder="1" applyAlignment="1">
      <alignment horizontal="left" vertical="top"/>
    </xf>
    <xf numFmtId="0" fontId="2" fillId="3" borderId="4" xfId="0" applyFont="1" applyFill="1" applyBorder="1" applyAlignment="1">
      <alignment horizontal="left" vertical="top"/>
    </xf>
    <xf numFmtId="3" fontId="0" fillId="0" borderId="0" xfId="0" applyNumberFormat="1" applyAlignment="1">
      <alignment horizontal="left" vertical="top"/>
    </xf>
    <xf numFmtId="165" fontId="0" fillId="0" borderId="0" xfId="0" applyNumberFormat="1" applyAlignment="1">
      <alignment horizontal="left" vertical="top"/>
    </xf>
    <xf numFmtId="164" fontId="0" fillId="0" borderId="0" xfId="1" applyNumberFormat="1" applyFont="1" applyBorder="1" applyAlignment="1">
      <alignment horizontal="left" vertical="top"/>
    </xf>
    <xf numFmtId="0" fontId="2" fillId="3" borderId="3" xfId="0" applyFont="1" applyFill="1" applyBorder="1" applyAlignment="1">
      <alignment horizontal="left" vertical="top"/>
    </xf>
    <xf numFmtId="0" fontId="2" fillId="5" borderId="3" xfId="0" applyFont="1" applyFill="1" applyBorder="1" applyAlignment="1">
      <alignment horizontal="left" vertical="top"/>
    </xf>
    <xf numFmtId="0" fontId="0" fillId="5" borderId="6" xfId="0" applyFill="1" applyBorder="1" applyAlignment="1">
      <alignment horizontal="left" vertical="top"/>
    </xf>
    <xf numFmtId="0" fontId="2" fillId="5" borderId="26" xfId="0" applyFont="1" applyFill="1" applyBorder="1" applyAlignment="1">
      <alignment horizontal="left" vertical="top"/>
    </xf>
    <xf numFmtId="0" fontId="0" fillId="5" borderId="27" xfId="0" applyFill="1" applyBorder="1" applyAlignment="1">
      <alignment horizontal="left" vertical="top"/>
    </xf>
    <xf numFmtId="0" fontId="2" fillId="5" borderId="5" xfId="0" applyFont="1" applyFill="1" applyBorder="1" applyAlignment="1">
      <alignment horizontal="left" vertical="top"/>
    </xf>
    <xf numFmtId="0" fontId="0" fillId="5" borderId="9" xfId="0" applyFill="1" applyBorder="1" applyAlignment="1">
      <alignment horizontal="left" vertical="top"/>
    </xf>
    <xf numFmtId="164" fontId="0" fillId="0" borderId="0" xfId="2" applyNumberFormat="1" applyFont="1" applyAlignment="1">
      <alignment horizontal="left" vertical="top"/>
    </xf>
    <xf numFmtId="9" fontId="0" fillId="0" borderId="0" xfId="3" applyFont="1" applyAlignment="1">
      <alignment horizontal="left" vertical="top"/>
    </xf>
    <xf numFmtId="0" fontId="0" fillId="0" borderId="4" xfId="0" applyBorder="1" applyAlignment="1">
      <alignment horizontal="left" vertical="top"/>
    </xf>
    <xf numFmtId="0" fontId="2" fillId="0" borderId="4" xfId="0" applyFont="1" applyBorder="1" applyAlignment="1">
      <alignment horizontal="left" vertical="top"/>
    </xf>
    <xf numFmtId="0" fontId="3" fillId="6" borderId="5" xfId="0" applyFont="1" applyFill="1" applyBorder="1" applyAlignment="1">
      <alignment horizontal="left" vertical="top"/>
    </xf>
    <xf numFmtId="0" fontId="0" fillId="6" borderId="0" xfId="0" applyFill="1" applyAlignment="1">
      <alignment horizontal="left" vertical="top"/>
    </xf>
    <xf numFmtId="8" fontId="0" fillId="6" borderId="0" xfId="0" applyNumberFormat="1" applyFill="1" applyAlignment="1">
      <alignment horizontal="left" vertical="top"/>
    </xf>
    <xf numFmtId="0" fontId="2" fillId="3" borderId="11" xfId="0" applyFont="1" applyFill="1" applyBorder="1" applyAlignment="1">
      <alignment horizontal="left" vertical="top"/>
    </xf>
    <xf numFmtId="0" fontId="3" fillId="0" borderId="11" xfId="0" applyFont="1" applyBorder="1" applyAlignment="1">
      <alignment horizontal="left" vertical="top"/>
    </xf>
    <xf numFmtId="0" fontId="2" fillId="3" borderId="13" xfId="0" applyFont="1" applyFill="1" applyBorder="1" applyAlignment="1">
      <alignment horizontal="left" vertical="top"/>
    </xf>
    <xf numFmtId="3" fontId="0" fillId="0" borderId="16" xfId="0" applyNumberFormat="1" applyBorder="1" applyAlignment="1">
      <alignment horizontal="left" vertical="top"/>
    </xf>
    <xf numFmtId="164" fontId="0" fillId="0" borderId="16" xfId="0" applyNumberFormat="1" applyBorder="1" applyAlignment="1">
      <alignment horizontal="left" vertical="top"/>
    </xf>
    <xf numFmtId="43" fontId="0" fillId="0" borderId="16" xfId="1" applyFont="1" applyFill="1" applyBorder="1" applyAlignment="1">
      <alignment horizontal="left" vertical="top"/>
    </xf>
    <xf numFmtId="0" fontId="0" fillId="0" borderId="17" xfId="0" applyBorder="1" applyAlignment="1">
      <alignment horizontal="left" vertical="top"/>
    </xf>
    <xf numFmtId="0" fontId="3" fillId="6" borderId="4" xfId="0" applyFont="1" applyFill="1" applyBorder="1" applyAlignment="1">
      <alignment horizontal="left" vertical="top"/>
    </xf>
    <xf numFmtId="3" fontId="0" fillId="6" borderId="9" xfId="0" applyNumberFormat="1" applyFill="1" applyBorder="1" applyAlignment="1">
      <alignment horizontal="left" vertical="top"/>
    </xf>
    <xf numFmtId="164" fontId="0" fillId="6" borderId="9" xfId="0" applyNumberFormat="1" applyFill="1" applyBorder="1" applyAlignment="1">
      <alignment horizontal="left" vertical="top"/>
    </xf>
    <xf numFmtId="43" fontId="0" fillId="6" borderId="9" xfId="1" applyFont="1" applyFill="1" applyBorder="1" applyAlignment="1">
      <alignment horizontal="left" vertical="top"/>
    </xf>
    <xf numFmtId="0" fontId="0" fillId="6" borderId="10" xfId="0" applyFill="1" applyBorder="1" applyAlignment="1">
      <alignment horizontal="left" vertical="top"/>
    </xf>
    <xf numFmtId="0" fontId="0" fillId="0" borderId="0" xfId="0" applyAlignment="1">
      <alignment horizontal="right" vertical="top"/>
    </xf>
    <xf numFmtId="0" fontId="4" fillId="8" borderId="3" xfId="0" applyFont="1" applyFill="1" applyBorder="1" applyAlignment="1">
      <alignment horizontal="right" vertical="top"/>
    </xf>
    <xf numFmtId="0" fontId="2" fillId="0" borderId="3" xfId="0" applyFont="1" applyBorder="1" applyAlignment="1">
      <alignment horizontal="right" vertical="top"/>
    </xf>
    <xf numFmtId="164" fontId="2" fillId="4" borderId="5" xfId="0" applyNumberFormat="1" applyFont="1" applyFill="1" applyBorder="1" applyAlignment="1">
      <alignment horizontal="right" vertical="top"/>
    </xf>
    <xf numFmtId="164" fontId="2" fillId="4" borderId="1" xfId="0" applyNumberFormat="1" applyFont="1" applyFill="1" applyBorder="1" applyAlignment="1">
      <alignment horizontal="right" vertical="top"/>
    </xf>
    <xf numFmtId="44" fontId="0" fillId="0" borderId="3" xfId="0" applyNumberFormat="1" applyBorder="1" applyAlignment="1">
      <alignment horizontal="right" vertical="top"/>
    </xf>
    <xf numFmtId="6" fontId="0" fillId="0" borderId="4" xfId="0" applyNumberFormat="1" applyBorder="1" applyAlignment="1">
      <alignment horizontal="right" vertical="top"/>
    </xf>
    <xf numFmtId="6" fontId="0" fillId="6" borderId="5" xfId="0" applyNumberFormat="1" applyFill="1" applyBorder="1" applyAlignment="1">
      <alignment horizontal="right" vertical="top"/>
    </xf>
    <xf numFmtId="167" fontId="0" fillId="0" borderId="14" xfId="0" applyNumberFormat="1" applyBorder="1" applyAlignment="1">
      <alignment horizontal="right" vertical="top"/>
    </xf>
    <xf numFmtId="167" fontId="0" fillId="6" borderId="5" xfId="0" applyNumberFormat="1" applyFill="1" applyBorder="1" applyAlignment="1">
      <alignment horizontal="right" vertical="top"/>
    </xf>
    <xf numFmtId="0" fontId="0" fillId="0" borderId="4" xfId="0" applyBorder="1" applyAlignment="1">
      <alignment horizontal="right" vertical="top"/>
    </xf>
    <xf numFmtId="0" fontId="0" fillId="0" borderId="3" xfId="0" applyBorder="1" applyAlignment="1">
      <alignment horizontal="right" vertical="top"/>
    </xf>
    <xf numFmtId="164" fontId="0" fillId="4" borderId="5" xfId="0" applyNumberFormat="1" applyFill="1" applyBorder="1" applyAlignment="1">
      <alignment horizontal="right" vertical="top"/>
    </xf>
    <xf numFmtId="164" fontId="2" fillId="5" borderId="3" xfId="0" applyNumberFormat="1" applyFont="1" applyFill="1" applyBorder="1" applyAlignment="1">
      <alignment horizontal="right" vertical="top"/>
    </xf>
    <xf numFmtId="167" fontId="0" fillId="0" borderId="4" xfId="0" applyNumberFormat="1" applyBorder="1" applyAlignment="1">
      <alignment horizontal="right" vertical="top"/>
    </xf>
    <xf numFmtId="167" fontId="0" fillId="0" borderId="4" xfId="2" applyNumberFormat="1" applyFont="1" applyBorder="1" applyAlignment="1">
      <alignment horizontal="right" vertical="top"/>
    </xf>
    <xf numFmtId="9" fontId="1" fillId="0" borderId="4" xfId="3" applyFont="1" applyBorder="1" applyAlignment="1">
      <alignment horizontal="right" vertical="top"/>
    </xf>
    <xf numFmtId="164" fontId="2" fillId="5" borderId="26" xfId="0" applyNumberFormat="1" applyFont="1" applyFill="1" applyBorder="1" applyAlignment="1">
      <alignment horizontal="right" vertical="top"/>
    </xf>
    <xf numFmtId="164" fontId="2" fillId="5" borderId="5" xfId="0" applyNumberFormat="1" applyFont="1" applyFill="1" applyBorder="1" applyAlignment="1">
      <alignment horizontal="right" vertical="top"/>
    </xf>
    <xf numFmtId="6" fontId="2" fillId="4" borderId="5" xfId="0" applyNumberFormat="1" applyFont="1" applyFill="1" applyBorder="1" applyAlignment="1">
      <alignment horizontal="right" vertical="top"/>
    </xf>
    <xf numFmtId="164" fontId="0" fillId="0" borderId="0" xfId="0" applyNumberFormat="1" applyAlignment="1">
      <alignment horizontal="right" vertical="top"/>
    </xf>
    <xf numFmtId="0" fontId="4" fillId="8" borderId="11" xfId="0" applyFont="1" applyFill="1" applyBorder="1" applyAlignment="1">
      <alignment horizontal="left" vertical="top"/>
    </xf>
    <xf numFmtId="0" fontId="3" fillId="0" borderId="7" xfId="0" applyFont="1" applyBorder="1" applyAlignment="1">
      <alignment horizontal="left" vertical="top"/>
    </xf>
    <xf numFmtId="9" fontId="0" fillId="0" borderId="8" xfId="0" applyNumberFormat="1" applyBorder="1" applyAlignment="1">
      <alignment horizontal="left" vertical="top"/>
    </xf>
    <xf numFmtId="0" fontId="0" fillId="4" borderId="12" xfId="0" applyFill="1" applyBorder="1" applyAlignment="1">
      <alignment horizontal="left" vertical="top"/>
    </xf>
    <xf numFmtId="164" fontId="0" fillId="4" borderId="9" xfId="2" applyNumberFormat="1" applyFont="1" applyFill="1" applyBorder="1" applyAlignment="1">
      <alignment horizontal="left" vertical="top"/>
    </xf>
    <xf numFmtId="3" fontId="0" fillId="4" borderId="9" xfId="1" applyNumberFormat="1" applyFont="1" applyFill="1" applyBorder="1" applyAlignment="1">
      <alignment horizontal="left" vertical="top"/>
    </xf>
    <xf numFmtId="0" fontId="0" fillId="4" borderId="18" xfId="0" applyFill="1" applyBorder="1" applyAlignment="1">
      <alignment horizontal="left" vertical="top" wrapText="1"/>
    </xf>
    <xf numFmtId="164" fontId="0" fillId="4" borderId="2" xfId="2" applyNumberFormat="1" applyFont="1" applyFill="1" applyBorder="1" applyAlignment="1">
      <alignment horizontal="left" vertical="top"/>
    </xf>
    <xf numFmtId="3" fontId="0" fillId="4" borderId="2" xfId="1" applyNumberFormat="1" applyFont="1" applyFill="1" applyBorder="1" applyAlignment="1">
      <alignment horizontal="left" vertical="top"/>
    </xf>
    <xf numFmtId="0" fontId="2" fillId="3" borderId="1" xfId="0" applyFont="1" applyFill="1" applyBorder="1" applyAlignment="1">
      <alignment horizontal="left" vertical="top"/>
    </xf>
    <xf numFmtId="0" fontId="0" fillId="0" borderId="18" xfId="0" applyBorder="1" applyAlignment="1">
      <alignment horizontal="left" vertical="top"/>
    </xf>
    <xf numFmtId="164" fontId="0" fillId="0" borderId="2" xfId="2" applyNumberFormat="1" applyFont="1" applyBorder="1" applyAlignment="1">
      <alignment horizontal="left" vertical="top"/>
    </xf>
    <xf numFmtId="3" fontId="0" fillId="0" borderId="2" xfId="1" applyNumberFormat="1" applyFont="1" applyBorder="1" applyAlignment="1">
      <alignment horizontal="left" vertical="top"/>
    </xf>
    <xf numFmtId="3" fontId="0" fillId="0" borderId="0" xfId="1" applyNumberFormat="1" applyFont="1" applyFill="1" applyBorder="1" applyAlignment="1">
      <alignment horizontal="left" vertical="top"/>
    </xf>
    <xf numFmtId="3" fontId="0" fillId="0" borderId="0" xfId="1" applyNumberFormat="1" applyFont="1" applyBorder="1" applyAlignment="1">
      <alignment horizontal="left" vertical="top"/>
    </xf>
    <xf numFmtId="164" fontId="0" fillId="4" borderId="9" xfId="0" applyNumberFormat="1" applyFill="1" applyBorder="1" applyAlignment="1">
      <alignment horizontal="left" vertical="top"/>
    </xf>
    <xf numFmtId="164" fontId="3" fillId="0" borderId="0" xfId="0" applyNumberFormat="1" applyFont="1" applyAlignment="1">
      <alignment horizontal="left" vertical="top"/>
    </xf>
    <xf numFmtId="3" fontId="3" fillId="0" borderId="0" xfId="1" applyNumberFormat="1" applyFont="1" applyBorder="1" applyAlignment="1">
      <alignment horizontal="left" vertical="top"/>
    </xf>
    <xf numFmtId="0" fontId="0" fillId="4" borderId="0" xfId="0" applyFill="1" applyAlignment="1">
      <alignment horizontal="left" vertical="top"/>
    </xf>
    <xf numFmtId="164" fontId="0" fillId="4" borderId="0" xfId="0" applyNumberFormat="1" applyFill="1" applyAlignment="1">
      <alignment horizontal="left" vertical="top"/>
    </xf>
    <xf numFmtId="3" fontId="0" fillId="4" borderId="0" xfId="1" applyNumberFormat="1" applyFont="1" applyFill="1" applyBorder="1" applyAlignment="1">
      <alignment horizontal="left" vertical="top"/>
    </xf>
    <xf numFmtId="164" fontId="0" fillId="0" borderId="2" xfId="0" applyNumberFormat="1" applyBorder="1" applyAlignment="1">
      <alignment horizontal="left" vertical="top"/>
    </xf>
    <xf numFmtId="0" fontId="2" fillId="7" borderId="1" xfId="0" applyFont="1" applyFill="1" applyBorder="1" applyAlignment="1">
      <alignment horizontal="left" vertical="top"/>
    </xf>
    <xf numFmtId="0" fontId="0" fillId="7" borderId="18" xfId="0" applyFill="1" applyBorder="1" applyAlignment="1">
      <alignment horizontal="left" vertical="top"/>
    </xf>
    <xf numFmtId="164" fontId="0" fillId="7" borderId="2" xfId="0" applyNumberFormat="1" applyFill="1" applyBorder="1" applyAlignment="1">
      <alignment horizontal="left" vertical="top"/>
    </xf>
    <xf numFmtId="3" fontId="0" fillId="7" borderId="2" xfId="1" applyNumberFormat="1" applyFont="1" applyFill="1" applyBorder="1" applyAlignment="1">
      <alignment horizontal="left" vertical="top"/>
    </xf>
    <xf numFmtId="0" fontId="2" fillId="7" borderId="28" xfId="0" applyFont="1" applyFill="1" applyBorder="1" applyAlignment="1">
      <alignment horizontal="left" vertical="top"/>
    </xf>
    <xf numFmtId="164" fontId="0" fillId="7" borderId="29" xfId="0" applyNumberFormat="1" applyFill="1" applyBorder="1" applyAlignment="1">
      <alignment horizontal="left" vertical="top"/>
    </xf>
    <xf numFmtId="3" fontId="0" fillId="7" borderId="29" xfId="1" applyNumberFormat="1" applyFont="1" applyFill="1" applyBorder="1" applyAlignment="1">
      <alignment horizontal="left" vertical="top"/>
    </xf>
    <xf numFmtId="3" fontId="0" fillId="7" borderId="30" xfId="1" applyNumberFormat="1" applyFont="1" applyFill="1" applyBorder="1" applyAlignment="1">
      <alignment horizontal="left" vertical="top"/>
    </xf>
    <xf numFmtId="0" fontId="0" fillId="7" borderId="2" xfId="0" applyFill="1" applyBorder="1" applyAlignment="1">
      <alignment horizontal="left" vertical="top"/>
    </xf>
    <xf numFmtId="166" fontId="0" fillId="0" borderId="0" xfId="0" applyNumberFormat="1" applyAlignment="1">
      <alignment horizontal="left" vertical="top"/>
    </xf>
    <xf numFmtId="0" fontId="4" fillId="8" borderId="7" xfId="0" applyFont="1" applyFill="1" applyBorder="1" applyAlignment="1">
      <alignment horizontal="right" vertical="top"/>
    </xf>
    <xf numFmtId="164" fontId="0" fillId="4" borderId="1" xfId="0" applyNumberFormat="1" applyFill="1" applyBorder="1" applyAlignment="1">
      <alignment horizontal="right" vertical="top"/>
    </xf>
    <xf numFmtId="164" fontId="0" fillId="0" borderId="1" xfId="0" applyNumberFormat="1" applyBorder="1" applyAlignment="1">
      <alignment horizontal="right" vertical="top"/>
    </xf>
    <xf numFmtId="164" fontId="0" fillId="0" borderId="3" xfId="0" applyNumberFormat="1" applyBorder="1" applyAlignment="1">
      <alignment horizontal="right" vertical="top"/>
    </xf>
    <xf numFmtId="164" fontId="0" fillId="7" borderId="1" xfId="0" applyNumberFormat="1" applyFill="1" applyBorder="1" applyAlignment="1">
      <alignment horizontal="right" vertical="top"/>
    </xf>
    <xf numFmtId="0" fontId="0" fillId="4" borderId="2" xfId="0" applyFill="1" applyBorder="1" applyAlignment="1">
      <alignment horizontal="left" vertical="top" wrapText="1"/>
    </xf>
    <xf numFmtId="0" fontId="4" fillId="8" borderId="6" xfId="0" applyFont="1" applyFill="1" applyBorder="1" applyAlignment="1">
      <alignment horizontal="left" vertical="top" wrapText="1"/>
    </xf>
    <xf numFmtId="0" fontId="3" fillId="0" borderId="6" xfId="0" applyFont="1" applyBorder="1" applyAlignment="1">
      <alignment horizontal="left" vertical="top" wrapText="1"/>
    </xf>
    <xf numFmtId="0" fontId="0" fillId="4" borderId="9" xfId="0" applyFill="1" applyBorder="1" applyAlignment="1">
      <alignment horizontal="left" vertical="top" wrapText="1"/>
    </xf>
    <xf numFmtId="0" fontId="0" fillId="5" borderId="6" xfId="0" applyFill="1" applyBorder="1" applyAlignment="1">
      <alignment horizontal="left" vertical="top" wrapText="1"/>
    </xf>
    <xf numFmtId="0" fontId="0" fillId="5" borderId="27" xfId="0" applyFill="1" applyBorder="1" applyAlignment="1">
      <alignment horizontal="left" vertical="top" wrapText="1"/>
    </xf>
    <xf numFmtId="0" fontId="0" fillId="5" borderId="9" xfId="0" applyFill="1" applyBorder="1" applyAlignment="1">
      <alignment horizontal="left" vertical="top" wrapText="1"/>
    </xf>
    <xf numFmtId="0" fontId="0" fillId="6" borderId="0" xfId="0" applyFill="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top" wrapText="1"/>
    </xf>
    <xf numFmtId="0" fontId="0" fillId="6" borderId="12" xfId="0" applyFill="1" applyBorder="1" applyAlignment="1">
      <alignment horizontal="left" vertical="top" wrapText="1"/>
    </xf>
    <xf numFmtId="0" fontId="2" fillId="2" borderId="3" xfId="0" applyFont="1" applyFill="1" applyBorder="1" applyAlignment="1">
      <alignment horizontal="left" vertical="top" wrapText="1"/>
    </xf>
    <xf numFmtId="0" fontId="2" fillId="0" borderId="3" xfId="0" applyFont="1" applyBorder="1" applyAlignment="1">
      <alignment horizontal="right" vertical="top" wrapText="1"/>
    </xf>
    <xf numFmtId="9" fontId="0" fillId="0" borderId="0" xfId="0" applyNumberFormat="1" applyAlignment="1">
      <alignment horizontal="left" vertical="top"/>
    </xf>
    <xf numFmtId="0" fontId="8" fillId="0" borderId="0" xfId="0" applyFont="1"/>
    <xf numFmtId="0" fontId="9" fillId="0" borderId="0" xfId="0" applyFont="1" applyAlignment="1">
      <alignment horizontal="left" vertical="top"/>
    </xf>
    <xf numFmtId="0" fontId="5" fillId="8" borderId="20" xfId="0" applyFont="1" applyFill="1" applyBorder="1" applyAlignment="1">
      <alignment vertical="center" wrapText="1"/>
    </xf>
    <xf numFmtId="0" fontId="5" fillId="8" borderId="22" xfId="0" applyFont="1" applyFill="1" applyBorder="1" applyAlignment="1">
      <alignmen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497A"/>
      <color rgb="FFC4DEF2"/>
      <color rgb="FF6B0D0E"/>
      <color rgb="FF375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146050</xdr:colOff>
      <xdr:row>0</xdr:row>
      <xdr:rowOff>107950</xdr:rowOff>
    </xdr:from>
    <xdr:to>
      <xdr:col>6</xdr:col>
      <xdr:colOff>457200</xdr:colOff>
      <xdr:row>21</xdr:row>
      <xdr:rowOff>63500</xdr:rowOff>
    </xdr:to>
    <xdr:sp macro="" textlink="">
      <xdr:nvSpPr>
        <xdr:cNvPr id="2" name="Rectangle: Rounded Corners 910">
          <a:extLst>
            <a:ext uri="{FF2B5EF4-FFF2-40B4-BE49-F238E27FC236}">
              <a16:creationId xmlns:a16="http://schemas.microsoft.com/office/drawing/2014/main" id="{BEC63664-6BE6-4C2F-BCB4-8743A43D452E}"/>
            </a:ext>
            <a:ext uri="{147F2762-F138-4A5C-976F-8EAC2B608ADB}">
              <a16:predDERef xmlns:a16="http://schemas.microsoft.com/office/drawing/2014/main" pred="{BCD48A24-4A43-4B89-90B5-661709A7B301}"/>
            </a:ext>
          </a:extLst>
        </xdr:cNvPr>
        <xdr:cNvSpPr/>
      </xdr:nvSpPr>
      <xdr:spPr>
        <a:xfrm>
          <a:off x="146050" y="107950"/>
          <a:ext cx="9126444" cy="4348256"/>
        </a:xfrm>
        <a:prstGeom prst="roundRect">
          <a:avLst/>
        </a:prstGeom>
        <a:solidFill>
          <a:schemeClr val="tx2">
            <a:lumMod val="10000"/>
            <a:lumOff val="90000"/>
          </a:schemeClr>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0" i="0">
              <a:solidFill>
                <a:srgbClr val="00497A"/>
              </a:solidFill>
              <a:effectLst/>
              <a:latin typeface="+mj-lt"/>
              <a:ea typeface="+mn-ea"/>
              <a:cs typeface="+mn-cs"/>
            </a:rPr>
            <a:t>Sample Budgets</a:t>
          </a:r>
        </a:p>
        <a:p>
          <a:pPr algn="l"/>
          <a:endParaRPr lang="en-US" sz="1100" b="0" i="0">
            <a:solidFill>
              <a:sysClr val="windowText" lastClr="000000"/>
            </a:solidFill>
            <a:effectLst/>
            <a:latin typeface="+mn-lt"/>
            <a:ea typeface="+mn-ea"/>
            <a:cs typeface="+mn-cs"/>
          </a:endParaRPr>
        </a:p>
        <a:p>
          <a:pPr algn="l"/>
          <a:r>
            <a:rPr lang="en-US" sz="1100" b="0" i="0">
              <a:solidFill>
                <a:sysClr val="windowText" lastClr="000000"/>
              </a:solidFill>
              <a:effectLst/>
              <a:latin typeface="+mn-lt"/>
              <a:ea typeface="+mn-ea"/>
              <a:cs typeface="+mn-cs"/>
            </a:rPr>
            <a:t>In</a:t>
          </a:r>
          <a:r>
            <a:rPr lang="en-US" sz="1100" b="0" i="0" baseline="0">
              <a:solidFill>
                <a:sysClr val="windowText" lastClr="000000"/>
              </a:solidFill>
              <a:effectLst/>
              <a:latin typeface="+mn-lt"/>
              <a:ea typeface="+mn-ea"/>
              <a:cs typeface="+mn-cs"/>
            </a:rPr>
            <a:t> addition to the Budget Description in the Project Narrative, Lead Applicants must provide a budget broken out by budget category. </a:t>
          </a:r>
          <a:r>
            <a:rPr lang="en-US" sz="1100" b="0" i="0">
              <a:solidFill>
                <a:sysClr val="windowText" lastClr="000000"/>
              </a:solidFill>
              <a:effectLst/>
              <a:latin typeface="+mn-lt"/>
              <a:ea typeface="+mn-ea"/>
              <a:cs typeface="+mn-cs"/>
            </a:rPr>
            <a:t>This workbook contains the Appendix G budget template and three sample budgets for Lead Applicants to the Community Change Grants</a:t>
          </a:r>
          <a:r>
            <a:rPr lang="en-US" sz="1100" b="0" i="0" baseline="0">
              <a:solidFill>
                <a:sysClr val="windowText" lastClr="000000"/>
              </a:solidFill>
              <a:effectLst/>
              <a:latin typeface="+mn-lt"/>
              <a:ea typeface="+mn-ea"/>
              <a:cs typeface="+mn-cs"/>
            </a:rPr>
            <a:t> (CCG)</a:t>
          </a:r>
          <a:r>
            <a:rPr lang="en-US" sz="1100" b="0" i="0">
              <a:solidFill>
                <a:sysClr val="windowText" lastClr="000000"/>
              </a:solidFill>
              <a:effectLst/>
              <a:latin typeface="+mn-lt"/>
              <a:ea typeface="+mn-ea"/>
              <a:cs typeface="+mn-cs"/>
            </a:rPr>
            <a:t> program. The sample budgets are intended as examples that follow the Appendix G template and/or categorize costs by the Notice of Funding</a:t>
          </a:r>
          <a:r>
            <a:rPr lang="en-US" sz="1100" b="0" i="0" baseline="0">
              <a:solidFill>
                <a:sysClr val="windowText" lastClr="000000"/>
              </a:solidFill>
              <a:effectLst/>
              <a:latin typeface="+mn-lt"/>
              <a:ea typeface="+mn-ea"/>
              <a:cs typeface="+mn-cs"/>
            </a:rPr>
            <a:t> Opportunity (NOFO)</a:t>
          </a:r>
          <a:r>
            <a:rPr lang="en-US" sz="1100" b="0" i="0">
              <a:solidFill>
                <a:sysClr val="windowText" lastClr="000000"/>
              </a:solidFill>
              <a:effectLst/>
              <a:latin typeface="+mn-lt"/>
              <a:ea typeface="+mn-ea"/>
              <a:cs typeface="+mn-cs"/>
            </a:rPr>
            <a:t> categories. Lead Applicants will need to create their own budgets, as each project will have unique components.</a:t>
          </a:r>
        </a:p>
        <a:p>
          <a:pPr algn="l"/>
          <a:endParaRPr lang="en-US" sz="1100" b="0" i="0">
            <a:solidFill>
              <a:sysClr val="windowText" lastClr="000000"/>
            </a:solidFill>
            <a:effectLst/>
            <a:latin typeface="+mn-lt"/>
            <a:ea typeface="+mn-ea"/>
            <a:cs typeface="+mn-cs"/>
          </a:endParaRPr>
        </a:p>
        <a:p>
          <a:pPr algn="l"/>
          <a:r>
            <a:rPr lang="en-US" sz="1100" b="0" i="0">
              <a:solidFill>
                <a:sysClr val="windowText" lastClr="000000"/>
              </a:solidFill>
              <a:effectLst/>
              <a:latin typeface="+mn-lt"/>
              <a:ea typeface="+mn-ea"/>
              <a:cs typeface="+mn-cs"/>
            </a:rPr>
            <a:t>The Appendix G Budget</a:t>
          </a:r>
          <a:r>
            <a:rPr lang="en-US" sz="1100" b="0" i="0" baseline="0">
              <a:solidFill>
                <a:sysClr val="windowText" lastClr="000000"/>
              </a:solidFill>
              <a:effectLst/>
              <a:latin typeface="+mn-lt"/>
              <a:ea typeface="+mn-ea"/>
              <a:cs typeface="+mn-cs"/>
            </a:rPr>
            <a:t> Template is provided by EPA for applicant use. Applicants are not required to use this template. </a:t>
          </a:r>
        </a:p>
        <a:p>
          <a:pPr algn="l"/>
          <a:endParaRPr lang="en-US" sz="1100" b="0" i="0" baseline="0">
            <a:solidFill>
              <a:sysClr val="windowText" lastClr="000000"/>
            </a:solidFill>
            <a:effectLst/>
            <a:latin typeface="+mn-lt"/>
            <a:ea typeface="+mn-ea"/>
            <a:cs typeface="+mn-cs"/>
          </a:endParaRPr>
        </a:p>
        <a:p>
          <a:pPr algn="l"/>
          <a:r>
            <a:rPr lang="en-US" sz="1100" b="0" i="0" baseline="0">
              <a:solidFill>
                <a:sysClr val="windowText" lastClr="000000"/>
              </a:solidFill>
              <a:effectLst/>
              <a:latin typeface="+mn-lt"/>
              <a:ea typeface="+mn-ea"/>
              <a:cs typeface="+mn-cs"/>
            </a:rPr>
            <a:t>The Sample A Track I budget is an example of an application using Climate Strategy 5 and Pollution Strategy 2.</a:t>
          </a:r>
        </a:p>
        <a:p>
          <a:pPr algn="l"/>
          <a:endParaRPr lang="en-US" sz="1100" b="0" i="0" baseline="0">
            <a:solidFill>
              <a:sysClr val="windowText" lastClr="000000"/>
            </a:solidFill>
            <a:effectLst/>
            <a:latin typeface="+mn-lt"/>
            <a:ea typeface="+mn-ea"/>
            <a:cs typeface="+mn-cs"/>
          </a:endParaRPr>
        </a:p>
        <a:p>
          <a:pPr algn="l"/>
          <a:r>
            <a:rPr lang="en-US" sz="1100" b="0" i="0" baseline="0">
              <a:solidFill>
                <a:sysClr val="windowText" lastClr="000000"/>
              </a:solidFill>
              <a:effectLst/>
              <a:latin typeface="+mn-lt"/>
              <a:ea typeface="+mn-ea"/>
              <a:cs typeface="+mn-cs"/>
            </a:rPr>
            <a:t>The Sample B Track I budget is an example of an application using Climate Strategy 3 and Pollution Strategy 3. </a:t>
          </a:r>
        </a:p>
        <a:p>
          <a:pPr algn="l"/>
          <a:endParaRPr lang="en-US" sz="1100" b="0" i="0" baseline="0">
            <a:solidFill>
              <a:sysClr val="windowText" lastClr="000000"/>
            </a:solidFill>
            <a:effectLst/>
            <a:latin typeface="+mn-lt"/>
            <a:ea typeface="+mn-ea"/>
            <a:cs typeface="+mn-cs"/>
          </a:endParaRPr>
        </a:p>
        <a:p>
          <a:pPr algn="l"/>
          <a:r>
            <a:rPr lang="en-US" sz="1100" b="0" i="0" baseline="0">
              <a:solidFill>
                <a:sysClr val="windowText" lastClr="000000"/>
              </a:solidFill>
              <a:effectLst/>
              <a:latin typeface="+mn-lt"/>
              <a:ea typeface="+mn-ea"/>
              <a:cs typeface="+mn-cs"/>
            </a:rPr>
            <a:t>The Sample C Track II budget is an example of an application using the Participation in Governmental Funding and Budgeting Process. </a:t>
          </a:r>
          <a:endParaRPr lang="en-US" sz="1100" b="0" i="0">
            <a:solidFill>
              <a:sysClr val="windowText" lastClr="000000"/>
            </a:solidFill>
            <a:effectLst/>
            <a:latin typeface="+mn-lt"/>
            <a:ea typeface="+mn-ea"/>
            <a:cs typeface="+mn-cs"/>
          </a:endParaRPr>
        </a:p>
        <a:p>
          <a:pPr algn="l"/>
          <a:endParaRPr lang="en-US" sz="1100" b="0" i="0">
            <a:solidFill>
              <a:sysClr val="windowText" lastClr="000000"/>
            </a:solidFill>
            <a:effectLst/>
            <a:latin typeface="+mn-lt"/>
            <a:ea typeface="+mn-ea"/>
            <a:cs typeface="+mn-cs"/>
          </a:endParaRPr>
        </a:p>
        <a:p>
          <a:pPr algn="l"/>
          <a:r>
            <a:rPr lang="en-US" sz="1100" b="1" baseline="0">
              <a:solidFill>
                <a:sysClr val="windowText" lastClr="000000"/>
              </a:solidFill>
            </a:rPr>
            <a:t> </a:t>
          </a:r>
        </a:p>
        <a:p>
          <a:pPr algn="ctr"/>
          <a:r>
            <a:rPr lang="en-US" sz="1100" b="1">
              <a:solidFill>
                <a:schemeClr val="tx1"/>
              </a:solidFill>
            </a:rPr>
            <a:t>Disclaimer: The budget templates are provided</a:t>
          </a:r>
          <a:r>
            <a:rPr lang="en-US" sz="1100" b="1" baseline="0">
              <a:solidFill>
                <a:schemeClr val="tx1"/>
              </a:solidFill>
            </a:rPr>
            <a:t> as examples only and are not necessarily reflective of actual costs for the different budget categories. EPA does not give preference to these strategies when evaluating applications.</a:t>
          </a:r>
          <a:endParaRPr lang="en-US" sz="1100" b="1">
            <a:solidFill>
              <a:schemeClr val="tx1"/>
            </a:solidFill>
          </a:endParaRPr>
        </a:p>
      </xdr:txBody>
    </xdr:sp>
    <xdr:clientData/>
  </xdr:twoCellAnchor>
  <xdr:twoCellAnchor>
    <xdr:from>
      <xdr:col>0</xdr:col>
      <xdr:colOff>228600</xdr:colOff>
      <xdr:row>22</xdr:row>
      <xdr:rowOff>136525</xdr:rowOff>
    </xdr:from>
    <xdr:to>
      <xdr:col>6</xdr:col>
      <xdr:colOff>295275</xdr:colOff>
      <xdr:row>50</xdr:row>
      <xdr:rowOff>193675</xdr:rowOff>
    </xdr:to>
    <xdr:sp macro="" textlink="">
      <xdr:nvSpPr>
        <xdr:cNvPr id="3" name="Rectangle: Rounded Corners 910">
          <a:extLst>
            <a:ext uri="{FF2B5EF4-FFF2-40B4-BE49-F238E27FC236}">
              <a16:creationId xmlns:a16="http://schemas.microsoft.com/office/drawing/2014/main" id="{E0F03269-4D47-40D2-B8E8-E73A1004929C}"/>
            </a:ext>
            <a:ext uri="{147F2762-F138-4A5C-976F-8EAC2B608ADB}">
              <a16:predDERef xmlns:a16="http://schemas.microsoft.com/office/drawing/2014/main" pred="{BCD48A24-4A43-4B89-90B5-661709A7B301}"/>
            </a:ext>
          </a:extLst>
        </xdr:cNvPr>
        <xdr:cNvSpPr/>
      </xdr:nvSpPr>
      <xdr:spPr>
        <a:xfrm>
          <a:off x="228600" y="4746625"/>
          <a:ext cx="9124950" cy="5924550"/>
        </a:xfrm>
        <a:prstGeom prst="roundRect">
          <a:avLst/>
        </a:prstGeom>
        <a:solidFill>
          <a:schemeClr val="tx2">
            <a:lumMod val="10000"/>
            <a:lumOff val="90000"/>
          </a:schemeClr>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a:solidFill>
                <a:srgbClr val="00497A"/>
              </a:solidFill>
              <a:effectLst/>
              <a:latin typeface="+mn-lt"/>
              <a:ea typeface="+mn-ea"/>
              <a:cs typeface="+mn-cs"/>
            </a:rPr>
            <a:t>For </a:t>
          </a:r>
          <a:r>
            <a:rPr lang="en-US" sz="1100" b="1" i="0" baseline="0">
              <a:solidFill>
                <a:srgbClr val="00497A"/>
              </a:solidFill>
              <a:effectLst/>
              <a:latin typeface="+mn-lt"/>
              <a:ea typeface="+mn-ea"/>
              <a:cs typeface="+mn-cs"/>
            </a:rPr>
            <a:t>notes on preparing a budget, please see the Budget Worksheet on the Community Change Technical Assistance site at https://communitychangeta.org/ta-workbooks. A brief summary is below</a:t>
          </a:r>
          <a:r>
            <a:rPr lang="en-US" sz="1100" b="1" i="0">
              <a:solidFill>
                <a:srgbClr val="00497A"/>
              </a:solidFill>
              <a:effectLst/>
              <a:latin typeface="+mn-lt"/>
              <a:ea typeface="+mn-ea"/>
              <a:cs typeface="+mn-cs"/>
            </a:rPr>
            <a:t>:</a:t>
          </a:r>
        </a:p>
        <a:p>
          <a:pPr algn="l"/>
          <a:endParaRPr lang="en-US" sz="1100" b="1" i="0">
            <a:solidFill>
              <a:sysClr val="windowText" lastClr="000000"/>
            </a:solidFill>
            <a:effectLst/>
            <a:latin typeface="+mn-lt"/>
            <a:ea typeface="+mn-ea"/>
            <a:cs typeface="+mn-cs"/>
          </a:endParaRPr>
        </a:p>
        <a:p>
          <a:pPr algn="l"/>
          <a:r>
            <a:rPr lang="en-US" sz="1100" b="0" i="0" u="none" strike="noStrike">
              <a:solidFill>
                <a:sysClr val="windowText" lastClr="000000"/>
              </a:solidFill>
              <a:effectLst/>
              <a:latin typeface="+mn-lt"/>
              <a:ea typeface="+mn-ea"/>
              <a:cs typeface="+mn-cs"/>
            </a:rPr>
            <a:t>1. Budgets represent best estimates. They should be realistic and represent a good faith effort to be accurate, but EPA understands that many variables impact grant budgets. An applicant will not fully know their construction budget until they</a:t>
          </a:r>
          <a:r>
            <a:rPr lang="en-US" sz="1100" b="0" i="0" u="none" strike="noStrike" baseline="0">
              <a:solidFill>
                <a:sysClr val="windowText" lastClr="000000"/>
              </a:solidFill>
              <a:effectLst/>
              <a:latin typeface="+mn-lt"/>
              <a:ea typeface="+mn-ea"/>
              <a:cs typeface="+mn-cs"/>
            </a:rPr>
            <a:t> have</a:t>
          </a:r>
          <a:r>
            <a:rPr lang="en-US" sz="1100" b="0" i="0" u="none" strike="noStrike">
              <a:solidFill>
                <a:sysClr val="windowText" lastClr="000000"/>
              </a:solidFill>
              <a:effectLst/>
              <a:latin typeface="+mn-lt"/>
              <a:ea typeface="+mn-ea"/>
              <a:cs typeface="+mn-cs"/>
            </a:rPr>
            <a:t> their construction contractor. </a:t>
          </a:r>
          <a:r>
            <a:rPr lang="en-US">
              <a:solidFill>
                <a:sysClr val="windowText" lastClr="000000"/>
              </a:solidFill>
            </a:rPr>
            <a:t> </a:t>
          </a:r>
        </a:p>
        <a:p>
          <a:pPr algn="l"/>
          <a:endParaRPr lang="en-US">
            <a:solidFill>
              <a:sysClr val="windowText" lastClr="000000"/>
            </a:solidFill>
          </a:endParaRPr>
        </a:p>
        <a:p>
          <a:pPr algn="l"/>
          <a:r>
            <a:rPr lang="en-US" sz="1100" b="0" i="0" u="none" strike="noStrike">
              <a:solidFill>
                <a:sysClr val="windowText" lastClr="000000"/>
              </a:solidFill>
              <a:effectLst/>
              <a:latin typeface="+mn-lt"/>
              <a:ea typeface="+mn-ea"/>
              <a:cs typeface="+mn-cs"/>
            </a:rPr>
            <a:t>2. EPA grant regulations allow applicants to budget for reasonable contingencies in construction projects. Generally, contingencies of 20% or less of the anticipated cost of construction contracts would be considered reasonable, provided there’s a reasonable justification for the potential variability. For example, an applicant proposing installation</a:t>
          </a:r>
          <a:r>
            <a:rPr lang="en-US" sz="1100" b="0" i="0" u="none" strike="noStrike" baseline="0">
              <a:solidFill>
                <a:sysClr val="windowText" lastClr="000000"/>
              </a:solidFill>
              <a:effectLst/>
              <a:latin typeface="+mn-lt"/>
              <a:ea typeface="+mn-ea"/>
              <a:cs typeface="+mn-cs"/>
            </a:rPr>
            <a:t> of electric vehicle (</a:t>
          </a:r>
          <a:r>
            <a:rPr lang="en-US" sz="1100" b="0" i="0" u="none" strike="noStrike">
              <a:solidFill>
                <a:sysClr val="windowText" lastClr="000000"/>
              </a:solidFill>
              <a:effectLst/>
              <a:latin typeface="+mn-lt"/>
              <a:ea typeface="+mn-ea"/>
              <a:cs typeface="+mn-cs"/>
            </a:rPr>
            <a:t>EV) chargers would require a lower contingency than an asbestos remediation project or a building retrofit where the site-specific conditions may be less known until construction begins.  </a:t>
          </a:r>
          <a:r>
            <a:rPr lang="en-US">
              <a:solidFill>
                <a:sysClr val="windowText" lastClr="000000"/>
              </a:solidFill>
            </a:rPr>
            <a:t> </a:t>
          </a:r>
        </a:p>
        <a:p>
          <a:pPr algn="l"/>
          <a:endParaRPr lang="en-US">
            <a:solidFill>
              <a:sysClr val="windowText" lastClr="000000"/>
            </a:solidFill>
          </a:endParaRPr>
        </a:p>
        <a:p>
          <a:pPr algn="l"/>
          <a:r>
            <a:rPr lang="en-US" sz="1100" b="0" i="0" u="none" strike="noStrike">
              <a:solidFill>
                <a:sysClr val="windowText" lastClr="000000"/>
              </a:solidFill>
              <a:effectLst/>
              <a:latin typeface="+mn-lt"/>
              <a:ea typeface="+mn-ea"/>
              <a:cs typeface="+mn-cs"/>
            </a:rPr>
            <a:t>3. When establishing budgets, keep in mind federal requirements including compliance with the Build America Buy America Act and paying Davis-Bacon prevailing wages.  </a:t>
          </a:r>
          <a:r>
            <a:rPr lang="en-US">
              <a:solidFill>
                <a:sysClr val="windowText" lastClr="000000"/>
              </a:solidFill>
            </a:rPr>
            <a:t> </a:t>
          </a:r>
        </a:p>
        <a:p>
          <a:pPr algn="l"/>
          <a:endParaRPr lang="en-US">
            <a:solidFill>
              <a:sysClr val="windowText" lastClr="000000"/>
            </a:solidFill>
          </a:endParaRPr>
        </a:p>
        <a:p>
          <a:pPr algn="l"/>
          <a:r>
            <a:rPr lang="en-US" sz="1100" b="0" i="0" u="none" strike="noStrike">
              <a:solidFill>
                <a:sysClr val="windowText" lastClr="000000"/>
              </a:solidFill>
              <a:effectLst/>
              <a:latin typeface="+mn-lt"/>
              <a:ea typeface="+mn-ea"/>
              <a:cs typeface="+mn-cs"/>
            </a:rPr>
            <a:t>4. If an applicant gets selected for a grant, the budget will be finalized during Project Workplan negotiations, during which there may be opportunities to modify the budget within certain parameters as long as it doesn’t materially affect the scope of the grant. But the project budget is an evaluated criterion in the NOFO, so the budget cannot change drastically in a way that could affect how the application would have been scored.  </a:t>
          </a:r>
          <a:r>
            <a:rPr lang="en-US">
              <a:solidFill>
                <a:sysClr val="windowText" lastClr="000000"/>
              </a:solidFill>
            </a:rPr>
            <a:t> </a:t>
          </a:r>
        </a:p>
        <a:p>
          <a:pPr algn="l"/>
          <a:endParaRPr lang="en-US">
            <a:solidFill>
              <a:sysClr val="windowText" lastClr="000000"/>
            </a:solidFill>
          </a:endParaRPr>
        </a:p>
        <a:p>
          <a:pPr algn="l"/>
          <a:r>
            <a:rPr lang="en-US" sz="1100" b="0" i="0" u="none" strike="noStrike">
              <a:solidFill>
                <a:sysClr val="windowText" lastClr="000000"/>
              </a:solidFill>
              <a:effectLst/>
              <a:latin typeface="+mn-lt"/>
              <a:ea typeface="+mn-ea"/>
              <a:cs typeface="+mn-cs"/>
            </a:rPr>
            <a:t>5. The grant terms and conditions provide flexibility to re-budget up to 10% of the grant award without prior EPA approval.  </a:t>
          </a:r>
          <a:r>
            <a:rPr lang="en-US">
              <a:solidFill>
                <a:sysClr val="windowText" lastClr="000000"/>
              </a:solidFill>
            </a:rPr>
            <a:t> </a:t>
          </a:r>
        </a:p>
        <a:p>
          <a:pPr algn="l"/>
          <a:endParaRPr lang="en-US">
            <a:solidFill>
              <a:sysClr val="windowText" lastClr="000000"/>
            </a:solidFill>
          </a:endParaRPr>
        </a:p>
        <a:p>
          <a:pPr algn="l"/>
          <a:r>
            <a:rPr lang="en-US" sz="1100" b="0" i="0" u="none" strike="noStrike">
              <a:solidFill>
                <a:sysClr val="windowText" lastClr="000000"/>
              </a:solidFill>
              <a:effectLst/>
              <a:latin typeface="+mn-lt"/>
              <a:ea typeface="+mn-ea"/>
              <a:cs typeface="+mn-cs"/>
            </a:rPr>
            <a:t>6. If the budget changes more than 10%, the recipient can request a change from the Project Officer and Award Official. When making a determination, these EPA staff would evaluate whether the budget changes materially change the scope of work for the grant award.  </a:t>
          </a:r>
          <a:r>
            <a:rPr lang="en-US">
              <a:solidFill>
                <a:sysClr val="windowText" lastClr="000000"/>
              </a:solidFill>
            </a:rPr>
            <a:t> </a:t>
          </a:r>
          <a:endParaRPr 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57548</xdr:colOff>
      <xdr:row>0</xdr:row>
      <xdr:rowOff>109141</xdr:rowOff>
    </xdr:from>
    <xdr:to>
      <xdr:col>2</xdr:col>
      <xdr:colOff>3621485</xdr:colOff>
      <xdr:row>8</xdr:row>
      <xdr:rowOff>9525</xdr:rowOff>
    </xdr:to>
    <xdr:sp macro="" textlink="">
      <xdr:nvSpPr>
        <xdr:cNvPr id="2" name="Rectangle: Rounded Corners 910">
          <a:extLst>
            <a:ext uri="{FF2B5EF4-FFF2-40B4-BE49-F238E27FC236}">
              <a16:creationId xmlns:a16="http://schemas.microsoft.com/office/drawing/2014/main" id="{B6E28FD1-339C-4D71-9776-76C1521ED3DA}"/>
            </a:ext>
            <a:ext uri="{147F2762-F138-4A5C-976F-8EAC2B608ADB}">
              <a16:predDERef xmlns:a16="http://schemas.microsoft.com/office/drawing/2014/main" pred="{BCD48A24-4A43-4B89-90B5-661709A7B301}"/>
            </a:ext>
          </a:extLst>
        </xdr:cNvPr>
        <xdr:cNvSpPr/>
      </xdr:nvSpPr>
      <xdr:spPr>
        <a:xfrm>
          <a:off x="57548" y="109141"/>
          <a:ext cx="8888412" cy="1576784"/>
        </a:xfrm>
        <a:prstGeom prst="roundRect">
          <a:avLst/>
        </a:prstGeom>
        <a:solidFill>
          <a:schemeClr val="tx2">
            <a:lumMod val="10000"/>
            <a:lumOff val="90000"/>
          </a:schemeClr>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a:solidFill>
                <a:srgbClr val="00497A"/>
              </a:solidFill>
              <a:effectLst/>
              <a:latin typeface="+mj-lt"/>
              <a:ea typeface="+mn-ea"/>
              <a:cs typeface="+mn-cs"/>
            </a:rPr>
            <a:t>Appendix G Budget Template</a:t>
          </a:r>
        </a:p>
        <a:p>
          <a:pPr algn="l"/>
          <a:endParaRPr lang="en-US" sz="1100" b="1" i="0">
            <a:solidFill>
              <a:sysClr val="windowText" lastClr="000000"/>
            </a:solidFill>
            <a:effectLst/>
            <a:latin typeface="+mn-lt"/>
            <a:ea typeface="+mn-ea"/>
            <a:cs typeface="+mn-cs"/>
          </a:endParaRPr>
        </a:p>
        <a:p>
          <a:pPr algn="l"/>
          <a:r>
            <a:rPr lang="en-US" sz="1100" b="0" i="0" u="none" strike="noStrike">
              <a:solidFill>
                <a:sysClr val="windowText" lastClr="000000"/>
              </a:solidFill>
              <a:effectLst/>
              <a:latin typeface="+mn-lt"/>
              <a:ea typeface="+mn-ea"/>
              <a:cs typeface="+mn-cs"/>
            </a:rPr>
            <a:t>This template is also provided in Appendix G of the NOFO, along with detailed descriptions of the budget categories. You should also review the Interim General Budget Development Guidance for Applicants and Recipients of EPA Financial Assistance, which provides much more detail than the Appendix.</a:t>
          </a:r>
          <a:r>
            <a:rPr lang="en-US" sz="1100" b="0" i="0" u="none" strike="noStrike" baseline="0">
              <a:solidFill>
                <a:sysClr val="windowText" lastClr="000000"/>
              </a:solidFill>
              <a:effectLst/>
              <a:latin typeface="+mn-lt"/>
              <a:ea typeface="+mn-ea"/>
              <a:cs typeface="+mn-cs"/>
            </a:rPr>
            <a:t> Additional resources, including required trainings for awardees, are included in the Budget Worksheet.</a:t>
          </a:r>
          <a:r>
            <a:rPr lang="en-US" sz="1100" b="0" i="0" u="none" strike="noStrike">
              <a:solidFill>
                <a:sysClr val="windowText" lastClr="000000"/>
              </a:solidFill>
              <a:effectLst/>
              <a:latin typeface="+mn-lt"/>
              <a:ea typeface="+mn-ea"/>
              <a:cs typeface="+mn-cs"/>
            </a:rPr>
            <a:t> The template is optional. You may use a different format to provide information. </a:t>
          </a:r>
          <a:endParaRPr lang="en-US"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120650</xdr:colOff>
      <xdr:row>0</xdr:row>
      <xdr:rowOff>95250</xdr:rowOff>
    </xdr:from>
    <xdr:to>
      <xdr:col>2</xdr:col>
      <xdr:colOff>1809750</xdr:colOff>
      <xdr:row>12</xdr:row>
      <xdr:rowOff>38100</xdr:rowOff>
    </xdr:to>
    <xdr:sp macro="" textlink="">
      <xdr:nvSpPr>
        <xdr:cNvPr id="2" name="Rectangle: Rounded Corners 910">
          <a:extLst>
            <a:ext uri="{FF2B5EF4-FFF2-40B4-BE49-F238E27FC236}">
              <a16:creationId xmlns:a16="http://schemas.microsoft.com/office/drawing/2014/main" id="{B5B92D29-FC87-4BD2-AAD6-DBFC955A8682}"/>
            </a:ext>
            <a:ext uri="{147F2762-F138-4A5C-976F-8EAC2B608ADB}">
              <a16:predDERef xmlns:a16="http://schemas.microsoft.com/office/drawing/2014/main" pred="{BCD48A24-4A43-4B89-90B5-661709A7B301}"/>
            </a:ext>
          </a:extLst>
        </xdr:cNvPr>
        <xdr:cNvSpPr/>
      </xdr:nvSpPr>
      <xdr:spPr>
        <a:xfrm>
          <a:off x="120650" y="95250"/>
          <a:ext cx="12795250" cy="2457450"/>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u="none" strike="noStrike">
              <a:solidFill>
                <a:srgbClr val="00497A"/>
              </a:solidFill>
              <a:effectLst/>
              <a:latin typeface="+mj-lt"/>
              <a:ea typeface="+mn-ea"/>
              <a:cs typeface="+mn-cs"/>
            </a:rPr>
            <a:t>Sample A </a:t>
          </a:r>
        </a:p>
        <a:p>
          <a:pPr algn="l"/>
          <a:r>
            <a:rPr lang="en-US" sz="1100" b="1" i="0" u="none" strike="noStrike">
              <a:solidFill>
                <a:sysClr val="windowText" lastClr="000000"/>
              </a:solidFill>
              <a:effectLst/>
              <a:latin typeface="+mn-lt"/>
              <a:ea typeface="+mn-ea"/>
              <a:cs typeface="+mn-cs"/>
            </a:rPr>
            <a:t>Application Track:</a:t>
          </a:r>
          <a:r>
            <a:rPr lang="en-US">
              <a:solidFill>
                <a:sysClr val="windowText" lastClr="000000"/>
              </a:solidFill>
            </a:rPr>
            <a:t> </a:t>
          </a:r>
          <a:r>
            <a:rPr lang="en-US" sz="1100" b="0" i="0" u="none" strike="noStrike">
              <a:solidFill>
                <a:sysClr val="windowText" lastClr="000000"/>
              </a:solidFill>
              <a:effectLst/>
              <a:latin typeface="+mn-lt"/>
              <a:ea typeface="+mn-ea"/>
              <a:cs typeface="+mn-cs"/>
            </a:rPr>
            <a:t>Track I</a:t>
          </a:r>
          <a:r>
            <a:rPr lang="en-US">
              <a:solidFill>
                <a:sysClr val="windowText" lastClr="000000"/>
              </a:solidFill>
            </a:rPr>
            <a:t> </a:t>
          </a:r>
        </a:p>
        <a:p>
          <a:pPr algn="l"/>
          <a:r>
            <a:rPr lang="en-US" sz="1100" b="1" i="0" u="none" strike="noStrike">
              <a:solidFill>
                <a:sysClr val="windowText" lastClr="000000"/>
              </a:solidFill>
              <a:effectLst/>
              <a:latin typeface="+mn-lt"/>
              <a:ea typeface="+mn-ea"/>
              <a:cs typeface="+mn-cs"/>
            </a:rPr>
            <a:t>Climate Action Strategy:</a:t>
          </a:r>
          <a:r>
            <a:rPr lang="en-US">
              <a:solidFill>
                <a:sysClr val="windowText" lastClr="000000"/>
              </a:solidFill>
            </a:rPr>
            <a:t> </a:t>
          </a:r>
          <a:r>
            <a:rPr lang="en-US" sz="1100" b="0" i="0" u="none" strike="noStrike">
              <a:solidFill>
                <a:sysClr val="windowText" lastClr="000000"/>
              </a:solidFill>
              <a:effectLst/>
              <a:latin typeface="+mn-lt"/>
              <a:ea typeface="+mn-ea"/>
              <a:cs typeface="+mn-cs"/>
            </a:rPr>
            <a:t>#5 Community Resilience Hub</a:t>
          </a:r>
          <a:r>
            <a:rPr lang="en-US">
              <a:solidFill>
                <a:sysClr val="windowText" lastClr="000000"/>
              </a:solidFill>
            </a:rPr>
            <a:t> </a:t>
          </a:r>
        </a:p>
        <a:p>
          <a:pPr algn="l"/>
          <a:r>
            <a:rPr lang="en-US" sz="1100" b="1" i="0" u="none" strike="noStrike">
              <a:solidFill>
                <a:sysClr val="windowText" lastClr="000000"/>
              </a:solidFill>
              <a:effectLst/>
              <a:latin typeface="+mn-lt"/>
              <a:ea typeface="+mn-ea"/>
              <a:cs typeface="+mn-cs"/>
            </a:rPr>
            <a:t>Pollution Reduction Strategy:</a:t>
          </a:r>
          <a:r>
            <a:rPr lang="en-US">
              <a:solidFill>
                <a:sysClr val="windowText" lastClr="000000"/>
              </a:solidFill>
            </a:rPr>
            <a:t> </a:t>
          </a:r>
          <a:r>
            <a:rPr lang="en-US" sz="1100" b="0" i="0" u="none" strike="noStrike">
              <a:solidFill>
                <a:sysClr val="windowText" lastClr="000000"/>
              </a:solidFill>
              <a:effectLst/>
              <a:latin typeface="+mn-lt"/>
              <a:ea typeface="+mn-ea"/>
              <a:cs typeface="+mn-cs"/>
            </a:rPr>
            <a:t>#2 Outdoor Air Quality and Community Health Improvements</a:t>
          </a:r>
          <a:r>
            <a:rPr lang="en-US">
              <a:solidFill>
                <a:sysClr val="windowText" lastClr="000000"/>
              </a:solidFill>
            </a:rPr>
            <a:t> </a:t>
          </a:r>
        </a:p>
        <a:p>
          <a:pPr algn="l"/>
          <a:r>
            <a:rPr lang="en-US" sz="1100" b="1" i="0" u="none" strike="noStrike">
              <a:solidFill>
                <a:sysClr val="windowText" lastClr="000000"/>
              </a:solidFill>
              <a:effectLst/>
              <a:latin typeface="+mn-lt"/>
              <a:ea typeface="+mn-ea"/>
              <a:cs typeface="+mn-cs"/>
            </a:rPr>
            <a:t>Project Activities:</a:t>
          </a:r>
          <a:r>
            <a:rPr lang="en-US">
              <a:solidFill>
                <a:sysClr val="windowText" lastClr="000000"/>
              </a:solidFill>
            </a:rPr>
            <a:t> </a:t>
          </a:r>
          <a:r>
            <a:rPr lang="en-US" sz="1100" b="0" i="0" u="none" strike="noStrike">
              <a:solidFill>
                <a:sysClr val="windowText" lastClr="000000"/>
              </a:solidFill>
              <a:effectLst/>
              <a:latin typeface="+mn-lt"/>
              <a:ea typeface="+mn-ea"/>
              <a:cs typeface="+mn-cs"/>
            </a:rPr>
            <a:t>Building a new community resilience hub that includes air quality testing and monitoring resources for community-based air monitoring. Monitoring will inform public alerts to reduce exposure and offer the resilience hub as a shelter. The city government (Statutory Partner) will use the results of the community-based air monitoring program as they develop land use and zoning policies to enable households to live in affordable, dense, and vibrant communities. </a:t>
          </a:r>
          <a:endParaRPr lang="en-US">
            <a:solidFill>
              <a:sysClr val="windowText" lastClr="000000"/>
            </a:solidFill>
          </a:endParaRPr>
        </a:p>
        <a:p>
          <a:pPr algn="l"/>
          <a:r>
            <a:rPr lang="en-US" sz="1100" b="1" i="0" u="none" strike="noStrike">
              <a:solidFill>
                <a:sysClr val="windowText" lastClr="000000"/>
              </a:solidFill>
              <a:effectLst/>
              <a:latin typeface="+mn-lt"/>
              <a:ea typeface="+mn-ea"/>
              <a:cs typeface="+mn-cs"/>
            </a:rPr>
            <a:t>Lead Applicant:</a:t>
          </a:r>
          <a:r>
            <a:rPr lang="en-US">
              <a:solidFill>
                <a:sysClr val="windowText" lastClr="000000"/>
              </a:solidFill>
            </a:rPr>
            <a:t> </a:t>
          </a:r>
          <a:r>
            <a:rPr lang="en-US" sz="1100" b="0" i="0" u="none" strike="noStrike">
              <a:solidFill>
                <a:sysClr val="windowText" lastClr="000000"/>
              </a:solidFill>
              <a:effectLst/>
              <a:latin typeface="+mn-lt"/>
              <a:ea typeface="+mn-ea"/>
              <a:cs typeface="+mn-cs"/>
            </a:rPr>
            <a:t>Community Based Nonprofit Organization</a:t>
          </a:r>
          <a:r>
            <a:rPr lang="en-US">
              <a:solidFill>
                <a:sysClr val="windowText" lastClr="000000"/>
              </a:solidFill>
            </a:rPr>
            <a:t> </a:t>
          </a:r>
        </a:p>
        <a:p>
          <a:pPr algn="l"/>
          <a:endParaRPr lang="en-US" sz="1100" b="1" i="0" u="none" strike="noStrike">
            <a:solidFill>
              <a:sysClr val="windowText" lastClr="000000"/>
            </a:solidFill>
            <a:effectLst/>
            <a:latin typeface="+mn-lt"/>
            <a:ea typeface="+mn-ea"/>
            <a:cs typeface="+mn-cs"/>
          </a:endParaRPr>
        </a:p>
        <a:p>
          <a:r>
            <a:rPr lang="en-US" sz="1100" b="1">
              <a:solidFill>
                <a:schemeClr val="tx1"/>
              </a:solidFill>
              <a:effectLst/>
              <a:latin typeface="+mn-lt"/>
              <a:ea typeface="+mn-ea"/>
              <a:cs typeface="+mn-cs"/>
            </a:rPr>
            <a:t>Disclaimer: The budget templates are provided</a:t>
          </a:r>
          <a:r>
            <a:rPr lang="en-US" sz="1100" b="1" baseline="0">
              <a:solidFill>
                <a:schemeClr val="tx1"/>
              </a:solidFill>
              <a:effectLst/>
              <a:latin typeface="+mn-lt"/>
              <a:ea typeface="+mn-ea"/>
              <a:cs typeface="+mn-cs"/>
            </a:rPr>
            <a:t> as examples only and not necessarily reflective of actual costs for the different budget categories. EPA does not give preference to these strategies when evaluating applications.</a:t>
          </a:r>
          <a:endParaRPr lang="en-US">
            <a:solidFill>
              <a:schemeClr val="tx1"/>
            </a:solidFill>
            <a:effectLst/>
          </a:endParaRPr>
        </a:p>
      </xdr:txBody>
    </xdr:sp>
    <xdr:clientData/>
  </xdr:twoCellAnchor>
  <xdr:twoCellAnchor>
    <xdr:from>
      <xdr:col>0</xdr:col>
      <xdr:colOff>97117</xdr:colOff>
      <xdr:row>24</xdr:row>
      <xdr:rowOff>136338</xdr:rowOff>
    </xdr:from>
    <xdr:to>
      <xdr:col>0</xdr:col>
      <xdr:colOff>1704974</xdr:colOff>
      <xdr:row>28</xdr:row>
      <xdr:rowOff>67236</xdr:rowOff>
    </xdr:to>
    <xdr:sp macro="" textlink="">
      <xdr:nvSpPr>
        <xdr:cNvPr id="3" name="Rectangle: Rounded Corners 910">
          <a:extLst>
            <a:ext uri="{FF2B5EF4-FFF2-40B4-BE49-F238E27FC236}">
              <a16:creationId xmlns:a16="http://schemas.microsoft.com/office/drawing/2014/main" id="{D6200482-385E-476E-93A2-6452BAEC90C8}"/>
            </a:ext>
            <a:ext uri="{147F2762-F138-4A5C-976F-8EAC2B608ADB}">
              <a16:predDERef xmlns:a16="http://schemas.microsoft.com/office/drawing/2014/main" pred="{BCD48A24-4A43-4B89-90B5-661709A7B301}"/>
            </a:ext>
          </a:extLst>
        </xdr:cNvPr>
        <xdr:cNvSpPr/>
      </xdr:nvSpPr>
      <xdr:spPr>
        <a:xfrm>
          <a:off x="97117" y="5289363"/>
          <a:ext cx="1607857" cy="769098"/>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a:t>
          </a:r>
          <a:r>
            <a:rPr lang="en-US" sz="1100" b="0" i="1" u="none" strike="noStrike" baseline="0">
              <a:solidFill>
                <a:sysClr val="windowText" lastClr="000000"/>
              </a:solidFill>
              <a:effectLst/>
              <a:latin typeface="+mn-lt"/>
              <a:ea typeface="+mn-ea"/>
              <a:cs typeface="+mn-cs"/>
            </a:rPr>
            <a:t>travel sites to get cost estimates.</a:t>
          </a:r>
          <a:endParaRPr lang="en-US" sz="1100" b="0" i="1">
            <a:solidFill>
              <a:srgbClr val="FF0000"/>
            </a:solidFill>
          </a:endParaRPr>
        </a:p>
      </xdr:txBody>
    </xdr:sp>
    <xdr:clientData/>
  </xdr:twoCellAnchor>
  <xdr:twoCellAnchor>
    <xdr:from>
      <xdr:col>0</xdr:col>
      <xdr:colOff>74704</xdr:colOff>
      <xdr:row>34</xdr:row>
      <xdr:rowOff>22412</xdr:rowOff>
    </xdr:from>
    <xdr:to>
      <xdr:col>0</xdr:col>
      <xdr:colOff>1733549</xdr:colOff>
      <xdr:row>37</xdr:row>
      <xdr:rowOff>141941</xdr:rowOff>
    </xdr:to>
    <xdr:sp macro="" textlink="">
      <xdr:nvSpPr>
        <xdr:cNvPr id="4" name="Rectangle: Rounded Corners 910">
          <a:extLst>
            <a:ext uri="{FF2B5EF4-FFF2-40B4-BE49-F238E27FC236}">
              <a16:creationId xmlns:a16="http://schemas.microsoft.com/office/drawing/2014/main" id="{547A166A-98B3-4E0E-A509-FFF4C66DF251}"/>
            </a:ext>
            <a:ext uri="{147F2762-F138-4A5C-976F-8EAC2B608ADB}">
              <a16:predDERef xmlns:a16="http://schemas.microsoft.com/office/drawing/2014/main" pred="{BCD48A24-4A43-4B89-90B5-661709A7B301}"/>
            </a:ext>
          </a:extLst>
        </xdr:cNvPr>
        <xdr:cNvSpPr/>
      </xdr:nvSpPr>
      <xdr:spPr>
        <a:xfrm>
          <a:off x="74704" y="7280462"/>
          <a:ext cx="1658845" cy="74817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multiple</a:t>
          </a:r>
          <a:r>
            <a:rPr lang="en-US" sz="1100" b="0" i="1" u="none" strike="noStrike" baseline="0">
              <a:solidFill>
                <a:sysClr val="windowText" lastClr="000000"/>
              </a:solidFill>
              <a:effectLst/>
              <a:latin typeface="+mn-lt"/>
              <a:ea typeface="+mn-ea"/>
              <a:cs typeface="+mn-cs"/>
            </a:rPr>
            <a:t> specialty suppliers to get a cost estimate.</a:t>
          </a:r>
          <a:endParaRPr lang="en-US" sz="1100" b="0" i="1">
            <a:solidFill>
              <a:srgbClr val="FF0000"/>
            </a:solidFill>
          </a:endParaRPr>
        </a:p>
      </xdr:txBody>
    </xdr:sp>
    <xdr:clientData/>
  </xdr:twoCellAnchor>
  <xdr:twoCellAnchor>
    <xdr:from>
      <xdr:col>0</xdr:col>
      <xdr:colOff>74705</xdr:colOff>
      <xdr:row>40</xdr:row>
      <xdr:rowOff>119529</xdr:rowOff>
    </xdr:from>
    <xdr:to>
      <xdr:col>0</xdr:col>
      <xdr:colOff>1666874</xdr:colOff>
      <xdr:row>44</xdr:row>
      <xdr:rowOff>50427</xdr:rowOff>
    </xdr:to>
    <xdr:sp macro="" textlink="">
      <xdr:nvSpPr>
        <xdr:cNvPr id="5" name="Rectangle: Rounded Corners 910">
          <a:extLst>
            <a:ext uri="{FF2B5EF4-FFF2-40B4-BE49-F238E27FC236}">
              <a16:creationId xmlns:a16="http://schemas.microsoft.com/office/drawing/2014/main" id="{F4ACE5DC-CE51-449F-9090-6B025E88572B}"/>
            </a:ext>
            <a:ext uri="{147F2762-F138-4A5C-976F-8EAC2B608ADB}">
              <a16:predDERef xmlns:a16="http://schemas.microsoft.com/office/drawing/2014/main" pred="{BCD48A24-4A43-4B89-90B5-661709A7B301}"/>
            </a:ext>
          </a:extLst>
        </xdr:cNvPr>
        <xdr:cNvSpPr/>
      </xdr:nvSpPr>
      <xdr:spPr>
        <a:xfrm>
          <a:off x="74705" y="8644404"/>
          <a:ext cx="1592169" cy="769098"/>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multiple</a:t>
          </a:r>
          <a:r>
            <a:rPr lang="en-US" sz="1100" b="0" i="1" u="none" strike="noStrike" baseline="0">
              <a:solidFill>
                <a:sysClr val="windowText" lastClr="000000"/>
              </a:solidFill>
              <a:effectLst/>
              <a:latin typeface="+mn-lt"/>
              <a:ea typeface="+mn-ea"/>
              <a:cs typeface="+mn-cs"/>
            </a:rPr>
            <a:t>  suppliers to get a cost estimate.</a:t>
          </a:r>
          <a:endParaRPr lang="en-US" sz="1100" b="0" i="1">
            <a:solidFill>
              <a:srgbClr val="FF0000"/>
            </a:solidFill>
          </a:endParaRPr>
        </a:p>
      </xdr:txBody>
    </xdr:sp>
    <xdr:clientData/>
  </xdr:twoCellAnchor>
  <xdr:twoCellAnchor>
    <xdr:from>
      <xdr:col>0</xdr:col>
      <xdr:colOff>70224</xdr:colOff>
      <xdr:row>50</xdr:row>
      <xdr:rowOff>159871</xdr:rowOff>
    </xdr:from>
    <xdr:to>
      <xdr:col>0</xdr:col>
      <xdr:colOff>1676400</xdr:colOff>
      <xdr:row>56</xdr:row>
      <xdr:rowOff>119530</xdr:rowOff>
    </xdr:to>
    <xdr:sp macro="" textlink="">
      <xdr:nvSpPr>
        <xdr:cNvPr id="6" name="Rectangle: Rounded Corners 910">
          <a:extLst>
            <a:ext uri="{FF2B5EF4-FFF2-40B4-BE49-F238E27FC236}">
              <a16:creationId xmlns:a16="http://schemas.microsoft.com/office/drawing/2014/main" id="{45EEED7A-F042-4348-9966-CFC645DD4531}"/>
            </a:ext>
            <a:ext uri="{147F2762-F138-4A5C-976F-8EAC2B608ADB}">
              <a16:predDERef xmlns:a16="http://schemas.microsoft.com/office/drawing/2014/main" pred="{BCD48A24-4A43-4B89-90B5-661709A7B301}"/>
            </a:ext>
          </a:extLst>
        </xdr:cNvPr>
        <xdr:cNvSpPr/>
      </xdr:nvSpPr>
      <xdr:spPr>
        <a:xfrm>
          <a:off x="70224" y="10370671"/>
          <a:ext cx="1606176" cy="121695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Reach out to contractors and consultants to  get bids.</a:t>
          </a:r>
          <a:endParaRPr lang="en-US" sz="1100" b="0" i="1">
            <a:solidFill>
              <a:srgbClr val="FF0000"/>
            </a:solidFill>
          </a:endParaRPr>
        </a:p>
      </xdr:txBody>
    </xdr:sp>
    <xdr:clientData/>
  </xdr:twoCellAnchor>
  <xdr:twoCellAnchor>
    <xdr:from>
      <xdr:col>0</xdr:col>
      <xdr:colOff>88153</xdr:colOff>
      <xdr:row>61</xdr:row>
      <xdr:rowOff>185272</xdr:rowOff>
    </xdr:from>
    <xdr:to>
      <xdr:col>0</xdr:col>
      <xdr:colOff>1568825</xdr:colOff>
      <xdr:row>64</xdr:row>
      <xdr:rowOff>306295</xdr:rowOff>
    </xdr:to>
    <xdr:sp macro="" textlink="">
      <xdr:nvSpPr>
        <xdr:cNvPr id="7" name="Rectangle: Rounded Corners 910">
          <a:extLst>
            <a:ext uri="{FF2B5EF4-FFF2-40B4-BE49-F238E27FC236}">
              <a16:creationId xmlns:a16="http://schemas.microsoft.com/office/drawing/2014/main" id="{A29543EC-E9B2-402D-8D95-508E0FA51991}"/>
            </a:ext>
            <a:ext uri="{147F2762-F138-4A5C-976F-8EAC2B608ADB}">
              <a16:predDERef xmlns:a16="http://schemas.microsoft.com/office/drawing/2014/main" pred="{BCD48A24-4A43-4B89-90B5-661709A7B301}"/>
            </a:ext>
          </a:extLst>
        </xdr:cNvPr>
        <xdr:cNvSpPr/>
      </xdr:nvSpPr>
      <xdr:spPr>
        <a:xfrm>
          <a:off x="88153" y="11264154"/>
          <a:ext cx="1480672" cy="681317"/>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Reach out to contractors</a:t>
          </a:r>
          <a:r>
            <a:rPr lang="en-US" sz="1100" b="0" i="1" u="none" strike="noStrike" baseline="0">
              <a:solidFill>
                <a:sysClr val="windowText" lastClr="000000"/>
              </a:solidFill>
              <a:effectLst/>
              <a:latin typeface="+mn-lt"/>
              <a:ea typeface="+mn-ea"/>
              <a:cs typeface="+mn-cs"/>
            </a:rPr>
            <a:t> to get bids.</a:t>
          </a:r>
          <a:endParaRPr lang="en-US" sz="1100" b="0" i="1">
            <a:solidFill>
              <a:srgbClr val="FF0000"/>
            </a:solidFill>
          </a:endParaRPr>
        </a:p>
      </xdr:txBody>
    </xdr:sp>
    <xdr:clientData/>
  </xdr:twoCellAnchor>
  <xdr:twoCellAnchor>
    <xdr:from>
      <xdr:col>0</xdr:col>
      <xdr:colOff>140533</xdr:colOff>
      <xdr:row>70</xdr:row>
      <xdr:rowOff>190501</xdr:rowOff>
    </xdr:from>
    <xdr:to>
      <xdr:col>0</xdr:col>
      <xdr:colOff>1819275</xdr:colOff>
      <xdr:row>75</xdr:row>
      <xdr:rowOff>9525</xdr:rowOff>
    </xdr:to>
    <xdr:sp macro="" textlink="">
      <xdr:nvSpPr>
        <xdr:cNvPr id="8" name="Rectangle: Rounded Corners 910">
          <a:extLst>
            <a:ext uri="{FF2B5EF4-FFF2-40B4-BE49-F238E27FC236}">
              <a16:creationId xmlns:a16="http://schemas.microsoft.com/office/drawing/2014/main" id="{83D06BC0-74C1-406C-8174-0FF07FB57229}"/>
            </a:ext>
            <a:ext uri="{147F2762-F138-4A5C-976F-8EAC2B608ADB}">
              <a16:predDERef xmlns:a16="http://schemas.microsoft.com/office/drawing/2014/main" pred="{BCD48A24-4A43-4B89-90B5-661709A7B301}"/>
            </a:ext>
          </a:extLst>
        </xdr:cNvPr>
        <xdr:cNvSpPr/>
      </xdr:nvSpPr>
      <xdr:spPr>
        <a:xfrm>
          <a:off x="140533" y="19059526"/>
          <a:ext cx="1678742" cy="152399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b="0" i="1" u="none" strike="noStrike">
              <a:solidFill>
                <a:sysClr val="windowText" lastClr="000000"/>
              </a:solidFill>
              <a:effectLst/>
              <a:latin typeface="+mn-lt"/>
              <a:ea typeface="+mn-ea"/>
              <a:cs typeface="+mn-cs"/>
            </a:rPr>
            <a:t>Consult with your Statutory Partner, Community</a:t>
          </a:r>
          <a:r>
            <a:rPr lang="en-US" sz="1050" b="0" i="1" u="none" strike="noStrike" baseline="0">
              <a:solidFill>
                <a:sysClr val="windowText" lastClr="000000"/>
              </a:solidFill>
              <a:effectLst/>
              <a:latin typeface="+mn-lt"/>
              <a:ea typeface="+mn-ea"/>
              <a:cs typeface="+mn-cs"/>
            </a:rPr>
            <a:t>-Based Organizations (</a:t>
          </a:r>
          <a:r>
            <a:rPr lang="en-US" sz="1050" b="0" i="1" u="none" strike="noStrike">
              <a:solidFill>
                <a:sysClr val="windowText" lastClr="000000"/>
              </a:solidFill>
              <a:effectLst/>
              <a:latin typeface="+mn-lt"/>
              <a:ea typeface="+mn-ea"/>
              <a:cs typeface="+mn-cs"/>
            </a:rPr>
            <a:t>CBOs), and possible subcontractors</a:t>
          </a:r>
          <a:r>
            <a:rPr lang="en-US" sz="1050" b="0" i="1" u="none" strike="noStrike" baseline="0">
              <a:solidFill>
                <a:sysClr val="windowText" lastClr="000000"/>
              </a:solidFill>
              <a:effectLst/>
              <a:latin typeface="+mn-lt"/>
              <a:ea typeface="+mn-ea"/>
              <a:cs typeface="+mn-cs"/>
            </a:rPr>
            <a:t> to get cost estimates.</a:t>
          </a:r>
          <a:endParaRPr lang="en-US" sz="1050" b="0" i="1">
            <a:solidFill>
              <a:srgbClr val="FF0000"/>
            </a:solidFill>
          </a:endParaRPr>
        </a:p>
      </xdr:txBody>
    </xdr:sp>
    <xdr:clientData/>
  </xdr:twoCellAnchor>
  <xdr:twoCellAnchor>
    <xdr:from>
      <xdr:col>0</xdr:col>
      <xdr:colOff>139700</xdr:colOff>
      <xdr:row>14</xdr:row>
      <xdr:rowOff>234950</xdr:rowOff>
    </xdr:from>
    <xdr:to>
      <xdr:col>0</xdr:col>
      <xdr:colOff>1978694</xdr:colOff>
      <xdr:row>20</xdr:row>
      <xdr:rowOff>596900</xdr:rowOff>
    </xdr:to>
    <xdr:sp macro="" textlink="">
      <xdr:nvSpPr>
        <xdr:cNvPr id="11" name="Rectangle: Rounded Corners 910">
          <a:extLst>
            <a:ext uri="{FF2B5EF4-FFF2-40B4-BE49-F238E27FC236}">
              <a16:creationId xmlns:a16="http://schemas.microsoft.com/office/drawing/2014/main" id="{A2BC376F-167B-467A-925F-2DDF82808890}"/>
            </a:ext>
            <a:ext uri="{147F2762-F138-4A5C-976F-8EAC2B608ADB}">
              <a16:predDERef xmlns:a16="http://schemas.microsoft.com/office/drawing/2014/main" pred="{BCD48A24-4A43-4B89-90B5-661709A7B301}"/>
            </a:ext>
          </a:extLst>
        </xdr:cNvPr>
        <xdr:cNvSpPr/>
      </xdr:nvSpPr>
      <xdr:spPr>
        <a:xfrm>
          <a:off x="139700" y="3181350"/>
          <a:ext cx="1838994" cy="1828800"/>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For new hires, check online resources for salary estimates or reach out to others in the field. Note that this example does not increase salary over time. </a:t>
          </a:r>
          <a:endParaRPr lang="en-US" sz="1100" b="0"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0</xdr:row>
      <xdr:rowOff>126999</xdr:rowOff>
    </xdr:from>
    <xdr:to>
      <xdr:col>2</xdr:col>
      <xdr:colOff>1771650</xdr:colOff>
      <xdr:row>11</xdr:row>
      <xdr:rowOff>19049</xdr:rowOff>
    </xdr:to>
    <xdr:sp macro="" textlink="">
      <xdr:nvSpPr>
        <xdr:cNvPr id="13" name="Rectangle: Rounded Corners 910">
          <a:extLst>
            <a:ext uri="{FF2B5EF4-FFF2-40B4-BE49-F238E27FC236}">
              <a16:creationId xmlns:a16="http://schemas.microsoft.com/office/drawing/2014/main" id="{73704CC8-0B60-4720-A965-7A7BFCBE4C85}"/>
            </a:ext>
            <a:ext uri="{147F2762-F138-4A5C-976F-8EAC2B608ADB}">
              <a16:predDERef xmlns:a16="http://schemas.microsoft.com/office/drawing/2014/main" pred="{BCD48A24-4A43-4B89-90B5-661709A7B301}"/>
            </a:ext>
          </a:extLst>
        </xdr:cNvPr>
        <xdr:cNvSpPr/>
      </xdr:nvSpPr>
      <xdr:spPr>
        <a:xfrm>
          <a:off x="107950" y="126999"/>
          <a:ext cx="7385050" cy="2336800"/>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600" b="1" i="0">
              <a:solidFill>
                <a:srgbClr val="00497A"/>
              </a:solidFill>
              <a:effectLst/>
              <a:latin typeface="+mj-lt"/>
              <a:ea typeface="+mn-ea"/>
              <a:cs typeface="+mn-cs"/>
            </a:rPr>
            <a:t>Sample B</a:t>
          </a:r>
          <a:endParaRPr lang="en-US" sz="1600" b="1" i="0" u="none" strike="noStrike">
            <a:solidFill>
              <a:srgbClr val="00497A"/>
            </a:solidFill>
            <a:effectLst/>
            <a:latin typeface="+mj-lt"/>
            <a:ea typeface="+mn-ea"/>
            <a:cs typeface="+mn-cs"/>
          </a:endParaRPr>
        </a:p>
        <a:p>
          <a:pPr algn="l"/>
          <a:r>
            <a:rPr lang="en-US" sz="1100" b="1" i="0" u="none" strike="noStrike">
              <a:solidFill>
                <a:sysClr val="windowText" lastClr="000000"/>
              </a:solidFill>
              <a:effectLst/>
              <a:latin typeface="+mn-lt"/>
              <a:ea typeface="+mn-ea"/>
              <a:cs typeface="+mn-cs"/>
            </a:rPr>
            <a:t>Application Track:</a:t>
          </a:r>
          <a:r>
            <a:rPr lang="en-US">
              <a:solidFill>
                <a:sysClr val="windowText" lastClr="000000"/>
              </a:solidFill>
            </a:rPr>
            <a:t> </a:t>
          </a:r>
          <a:r>
            <a:rPr lang="en-US" sz="1100" b="0" i="0" u="none" strike="noStrike">
              <a:solidFill>
                <a:sysClr val="windowText" lastClr="000000"/>
              </a:solidFill>
              <a:effectLst/>
              <a:latin typeface="+mn-lt"/>
              <a:ea typeface="+mn-ea"/>
              <a:cs typeface="+mn-cs"/>
            </a:rPr>
            <a:t>Track I</a:t>
          </a:r>
          <a:r>
            <a:rPr lang="en-US">
              <a:solidFill>
                <a:sysClr val="windowText" lastClr="000000"/>
              </a:solidFill>
            </a:rPr>
            <a:t> </a:t>
          </a:r>
        </a:p>
        <a:p>
          <a:pPr algn="l"/>
          <a:r>
            <a:rPr lang="en-US" sz="1100" b="1" i="0" u="none" strike="noStrike">
              <a:solidFill>
                <a:sysClr val="windowText" lastClr="000000"/>
              </a:solidFill>
              <a:effectLst/>
              <a:latin typeface="+mn-lt"/>
              <a:ea typeface="+mn-ea"/>
              <a:cs typeface="+mn-cs"/>
            </a:rPr>
            <a:t>Climate Action Strategy:</a:t>
          </a:r>
          <a:r>
            <a:rPr lang="en-US">
              <a:solidFill>
                <a:sysClr val="windowText" lastClr="000000"/>
              </a:solidFill>
            </a:rPr>
            <a:t> #3 Energy-Efficient, Healthy, and Resilient Housing and Buildings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ysClr val="windowText" lastClr="000000"/>
              </a:solidFill>
              <a:effectLst/>
              <a:latin typeface="+mn-lt"/>
              <a:ea typeface="+mn-ea"/>
              <a:cs typeface="+mn-cs"/>
            </a:rPr>
            <a:t>Pollution Reduction Strategy:</a:t>
          </a:r>
          <a:r>
            <a:rPr lang="en-US">
              <a:solidFill>
                <a:sysClr val="windowText" lastClr="000000"/>
              </a:solidFill>
            </a:rPr>
            <a:t> </a:t>
          </a:r>
          <a:r>
            <a:rPr lang="en-US" sz="1100" b="0" i="0">
              <a:solidFill>
                <a:sysClr val="windowText" lastClr="000000"/>
              </a:solidFill>
              <a:effectLst/>
              <a:latin typeface="+mn-lt"/>
              <a:ea typeface="+mn-ea"/>
              <a:cs typeface="+mn-cs"/>
            </a:rPr>
            <a:t>#3 Clean Water Infrastructure to Reduce Pollution Exposure and Increase Overall System Resilience</a:t>
          </a:r>
          <a:endParaRPr lang="en-US" sz="1100" b="0" i="0" u="none" strike="noStrike">
            <a:solidFill>
              <a:sysClr val="windowText" lastClr="000000"/>
            </a:solidFill>
            <a:effectLst/>
            <a:latin typeface="+mn-lt"/>
            <a:ea typeface="+mn-ea"/>
            <a:cs typeface="+mn-cs"/>
          </a:endParaRPr>
        </a:p>
        <a:p>
          <a:pPr algn="l"/>
          <a:r>
            <a:rPr lang="en-US" sz="1100" b="1" i="0" u="none" strike="noStrike">
              <a:solidFill>
                <a:sysClr val="windowText" lastClr="000000"/>
              </a:solidFill>
              <a:effectLst/>
              <a:latin typeface="+mn-lt"/>
              <a:ea typeface="+mn-ea"/>
              <a:cs typeface="+mn-cs"/>
            </a:rPr>
            <a:t>Project Activities:</a:t>
          </a:r>
          <a:r>
            <a:rPr lang="en-US">
              <a:solidFill>
                <a:sysClr val="windowText" lastClr="000000"/>
              </a:solidFill>
            </a:rPr>
            <a:t> </a:t>
          </a:r>
          <a:r>
            <a:rPr lang="en-US" sz="1100" b="0" i="0" u="none" strike="noStrike">
              <a:solidFill>
                <a:sysClr val="windowText" lastClr="000000"/>
              </a:solidFill>
              <a:effectLst/>
              <a:latin typeface="+mn-lt"/>
              <a:ea typeface="+mn-ea"/>
              <a:cs typeface="+mn-cs"/>
            </a:rPr>
            <a:t>Education, remediation, and removal of lead pipe fittings in a school district to improve drinking water quality and achieve lead-free status and the installation of solar panels to improve the school buildings' energy efficiency</a:t>
          </a:r>
        </a:p>
        <a:p>
          <a:pPr algn="l"/>
          <a:r>
            <a:rPr lang="en-US" sz="1100" b="1" i="0" u="none" strike="noStrike">
              <a:solidFill>
                <a:sysClr val="windowText" lastClr="000000"/>
              </a:solidFill>
              <a:effectLst/>
              <a:latin typeface="+mn-lt"/>
              <a:ea typeface="+mn-ea"/>
              <a:cs typeface="+mn-cs"/>
            </a:rPr>
            <a:t>Lead Applicant:</a:t>
          </a:r>
          <a:r>
            <a:rPr lang="en-US">
              <a:solidFill>
                <a:sysClr val="windowText" lastClr="000000"/>
              </a:solidFill>
            </a:rPr>
            <a:t> </a:t>
          </a:r>
          <a:r>
            <a:rPr lang="en-US" sz="1100" b="0" i="0" u="none" strike="noStrike">
              <a:solidFill>
                <a:sysClr val="windowText" lastClr="000000"/>
              </a:solidFill>
              <a:effectLst/>
              <a:latin typeface="+mn-lt"/>
              <a:ea typeface="+mn-ea"/>
              <a:cs typeface="+mn-cs"/>
            </a:rPr>
            <a:t>City Government</a:t>
          </a:r>
          <a:endParaRPr lang="en-US">
            <a:solidFill>
              <a:sysClr val="windowText" lastClr="000000"/>
            </a:solidFill>
          </a:endParaRPr>
        </a:p>
        <a:p>
          <a:pPr algn="l"/>
          <a:endParaRPr lang="en-US" sz="1100" b="1" i="0" u="none" strike="noStrike">
            <a:solidFill>
              <a:schemeClr val="tx1"/>
            </a:solidFill>
            <a:effectLst/>
            <a:latin typeface="+mn-lt"/>
            <a:ea typeface="+mn-ea"/>
            <a:cs typeface="+mn-cs"/>
          </a:endParaRPr>
        </a:p>
        <a:p>
          <a:r>
            <a:rPr lang="en-US" sz="1100" b="1">
              <a:solidFill>
                <a:schemeClr val="tx1"/>
              </a:solidFill>
              <a:effectLst/>
              <a:latin typeface="+mn-lt"/>
              <a:ea typeface="+mn-ea"/>
              <a:cs typeface="+mn-cs"/>
            </a:rPr>
            <a:t>Disclaimer: The budget templates are provided</a:t>
          </a:r>
          <a:r>
            <a:rPr lang="en-US" sz="1100" b="1" baseline="0">
              <a:solidFill>
                <a:schemeClr val="tx1"/>
              </a:solidFill>
              <a:effectLst/>
              <a:latin typeface="+mn-lt"/>
              <a:ea typeface="+mn-ea"/>
              <a:cs typeface="+mn-cs"/>
            </a:rPr>
            <a:t> as examples only and are not necessarily reflective of actual costs for the different budget categories. EPA does not give preference to these strategies when evaluating applications.</a:t>
          </a:r>
          <a:endParaRPr lang="en-US">
            <a:solidFill>
              <a:schemeClr val="tx1"/>
            </a:solidFill>
            <a:effectLst/>
          </a:endParaRPr>
        </a:p>
      </xdr:txBody>
    </xdr:sp>
    <xdr:clientData/>
  </xdr:twoCellAnchor>
  <xdr:twoCellAnchor>
    <xdr:from>
      <xdr:col>0</xdr:col>
      <xdr:colOff>269689</xdr:colOff>
      <xdr:row>21</xdr:row>
      <xdr:rowOff>47813</xdr:rowOff>
    </xdr:from>
    <xdr:to>
      <xdr:col>0</xdr:col>
      <xdr:colOff>2219325</xdr:colOff>
      <xdr:row>21</xdr:row>
      <xdr:rowOff>577851</xdr:rowOff>
    </xdr:to>
    <xdr:sp macro="" textlink="">
      <xdr:nvSpPr>
        <xdr:cNvPr id="2" name="Rectangle: Rounded Corners 910">
          <a:extLst>
            <a:ext uri="{FF2B5EF4-FFF2-40B4-BE49-F238E27FC236}">
              <a16:creationId xmlns:a16="http://schemas.microsoft.com/office/drawing/2014/main" id="{EFD247C2-25E9-40D0-97A5-A3A7842EABF5}"/>
            </a:ext>
            <a:ext uri="{147F2762-F138-4A5C-976F-8EAC2B608ADB}">
              <a16:predDERef xmlns:a16="http://schemas.microsoft.com/office/drawing/2014/main" pred="{BCD48A24-4A43-4B89-90B5-661709A7B301}"/>
            </a:ext>
          </a:extLst>
        </xdr:cNvPr>
        <xdr:cNvSpPr/>
      </xdr:nvSpPr>
      <xdr:spPr>
        <a:xfrm>
          <a:off x="269689" y="4991288"/>
          <a:ext cx="1949636" cy="530038"/>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a:t>
          </a:r>
          <a:r>
            <a:rPr lang="en-US" sz="1100" b="0" i="1" u="none" strike="noStrike" baseline="0">
              <a:solidFill>
                <a:sysClr val="windowText" lastClr="000000"/>
              </a:solidFill>
              <a:effectLst/>
              <a:latin typeface="+mn-lt"/>
              <a:ea typeface="+mn-ea"/>
              <a:cs typeface="+mn-cs"/>
            </a:rPr>
            <a:t>travel sites to get cost estimates.</a:t>
          </a:r>
          <a:endParaRPr lang="en-US" sz="1100" b="0" i="1">
            <a:solidFill>
              <a:srgbClr val="FF0000"/>
            </a:solidFill>
          </a:endParaRPr>
        </a:p>
      </xdr:txBody>
    </xdr:sp>
    <xdr:clientData/>
  </xdr:twoCellAnchor>
  <xdr:twoCellAnchor>
    <xdr:from>
      <xdr:col>0</xdr:col>
      <xdr:colOff>259976</xdr:colOff>
      <xdr:row>23</xdr:row>
      <xdr:rowOff>208803</xdr:rowOff>
    </xdr:from>
    <xdr:to>
      <xdr:col>0</xdr:col>
      <xdr:colOff>2190750</xdr:colOff>
      <xdr:row>24</xdr:row>
      <xdr:rowOff>852715</xdr:rowOff>
    </xdr:to>
    <xdr:sp macro="" textlink="">
      <xdr:nvSpPr>
        <xdr:cNvPr id="3" name="Rectangle: Rounded Corners 910">
          <a:extLst>
            <a:ext uri="{FF2B5EF4-FFF2-40B4-BE49-F238E27FC236}">
              <a16:creationId xmlns:a16="http://schemas.microsoft.com/office/drawing/2014/main" id="{D61D5CFE-3FD5-4034-B75F-00409A28AD7B}"/>
            </a:ext>
            <a:ext uri="{147F2762-F138-4A5C-976F-8EAC2B608ADB}">
              <a16:predDERef xmlns:a16="http://schemas.microsoft.com/office/drawing/2014/main" pred="{BCD48A24-4A43-4B89-90B5-661709A7B301}"/>
            </a:ext>
          </a:extLst>
        </xdr:cNvPr>
        <xdr:cNvSpPr/>
      </xdr:nvSpPr>
      <xdr:spPr>
        <a:xfrm>
          <a:off x="259976" y="6214089"/>
          <a:ext cx="1930774" cy="870697"/>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multiple</a:t>
          </a:r>
          <a:r>
            <a:rPr lang="en-US" sz="1100" b="0" i="1" u="none" strike="noStrike" baseline="0">
              <a:solidFill>
                <a:sysClr val="windowText" lastClr="000000"/>
              </a:solidFill>
              <a:effectLst/>
              <a:latin typeface="+mn-lt"/>
              <a:ea typeface="+mn-ea"/>
              <a:cs typeface="+mn-cs"/>
            </a:rPr>
            <a:t> specialty suppliers to get a cost estimate.</a:t>
          </a:r>
          <a:endParaRPr lang="en-US" sz="1100" b="0" i="1">
            <a:solidFill>
              <a:srgbClr val="FF0000"/>
            </a:solidFill>
          </a:endParaRPr>
        </a:p>
      </xdr:txBody>
    </xdr:sp>
    <xdr:clientData/>
  </xdr:twoCellAnchor>
  <xdr:twoCellAnchor>
    <xdr:from>
      <xdr:col>0</xdr:col>
      <xdr:colOff>247277</xdr:colOff>
      <xdr:row>27</xdr:row>
      <xdr:rowOff>75080</xdr:rowOff>
    </xdr:from>
    <xdr:to>
      <xdr:col>0</xdr:col>
      <xdr:colOff>2219325</xdr:colOff>
      <xdr:row>28</xdr:row>
      <xdr:rowOff>488950</xdr:rowOff>
    </xdr:to>
    <xdr:sp macro="" textlink="">
      <xdr:nvSpPr>
        <xdr:cNvPr id="4" name="Rectangle: Rounded Corners 910">
          <a:extLst>
            <a:ext uri="{FF2B5EF4-FFF2-40B4-BE49-F238E27FC236}">
              <a16:creationId xmlns:a16="http://schemas.microsoft.com/office/drawing/2014/main" id="{D9D3A22E-1A1F-4EB7-87E0-EDDC49FF24F1}"/>
            </a:ext>
            <a:ext uri="{147F2762-F138-4A5C-976F-8EAC2B608ADB}">
              <a16:predDERef xmlns:a16="http://schemas.microsoft.com/office/drawing/2014/main" pred="{BCD48A24-4A43-4B89-90B5-661709A7B301}"/>
            </a:ext>
          </a:extLst>
        </xdr:cNvPr>
        <xdr:cNvSpPr/>
      </xdr:nvSpPr>
      <xdr:spPr>
        <a:xfrm>
          <a:off x="247277" y="7295030"/>
          <a:ext cx="1972048" cy="632945"/>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multiple</a:t>
          </a:r>
          <a:r>
            <a:rPr lang="en-US" sz="1100" b="0" i="1" u="none" strike="noStrike" baseline="0">
              <a:solidFill>
                <a:sysClr val="windowText" lastClr="000000"/>
              </a:solidFill>
              <a:effectLst/>
              <a:latin typeface="+mn-lt"/>
              <a:ea typeface="+mn-ea"/>
              <a:cs typeface="+mn-cs"/>
            </a:rPr>
            <a:t>  suppliers to get a cost estimate.</a:t>
          </a:r>
          <a:endParaRPr lang="en-US" sz="1100" b="0" i="1">
            <a:solidFill>
              <a:srgbClr val="FF0000"/>
            </a:solidFill>
          </a:endParaRPr>
        </a:p>
      </xdr:txBody>
    </xdr:sp>
    <xdr:clientData/>
  </xdr:twoCellAnchor>
  <xdr:twoCellAnchor>
    <xdr:from>
      <xdr:col>0</xdr:col>
      <xdr:colOff>172944</xdr:colOff>
      <xdr:row>32</xdr:row>
      <xdr:rowOff>169211</xdr:rowOff>
    </xdr:from>
    <xdr:to>
      <xdr:col>0</xdr:col>
      <xdr:colOff>2076449</xdr:colOff>
      <xdr:row>36</xdr:row>
      <xdr:rowOff>120651</xdr:rowOff>
    </xdr:to>
    <xdr:sp macro="" textlink="">
      <xdr:nvSpPr>
        <xdr:cNvPr id="5" name="Rectangle: Rounded Corners 910">
          <a:extLst>
            <a:ext uri="{FF2B5EF4-FFF2-40B4-BE49-F238E27FC236}">
              <a16:creationId xmlns:a16="http://schemas.microsoft.com/office/drawing/2014/main" id="{CB8AB8B3-E267-4FD8-957F-80CBD7608DE1}"/>
            </a:ext>
            <a:ext uri="{147F2762-F138-4A5C-976F-8EAC2B608ADB}">
              <a16:predDERef xmlns:a16="http://schemas.microsoft.com/office/drawing/2014/main" pred="{BCD48A24-4A43-4B89-90B5-661709A7B301}"/>
            </a:ext>
          </a:extLst>
        </xdr:cNvPr>
        <xdr:cNvSpPr/>
      </xdr:nvSpPr>
      <xdr:spPr>
        <a:xfrm>
          <a:off x="172944" y="8636936"/>
          <a:ext cx="1903505" cy="827740"/>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Reach out to contractors and consultants to get bids.</a:t>
          </a:r>
          <a:endParaRPr lang="en-US" sz="1100" b="0" i="1">
            <a:solidFill>
              <a:srgbClr val="FF0000"/>
            </a:solidFill>
          </a:endParaRPr>
        </a:p>
      </xdr:txBody>
    </xdr:sp>
    <xdr:clientData/>
  </xdr:twoCellAnchor>
  <xdr:twoCellAnchor>
    <xdr:from>
      <xdr:col>0</xdr:col>
      <xdr:colOff>241674</xdr:colOff>
      <xdr:row>39</xdr:row>
      <xdr:rowOff>14943</xdr:rowOff>
    </xdr:from>
    <xdr:to>
      <xdr:col>0</xdr:col>
      <xdr:colOff>2057400</xdr:colOff>
      <xdr:row>40</xdr:row>
      <xdr:rowOff>482600</xdr:rowOff>
    </xdr:to>
    <xdr:sp macro="" textlink="">
      <xdr:nvSpPr>
        <xdr:cNvPr id="6" name="Rectangle: Rounded Corners 910">
          <a:extLst>
            <a:ext uri="{FF2B5EF4-FFF2-40B4-BE49-F238E27FC236}">
              <a16:creationId xmlns:a16="http://schemas.microsoft.com/office/drawing/2014/main" id="{772E80E1-1C61-4946-A913-53F881B0E5C6}"/>
            </a:ext>
            <a:ext uri="{147F2762-F138-4A5C-976F-8EAC2B608ADB}">
              <a16:predDERef xmlns:a16="http://schemas.microsoft.com/office/drawing/2014/main" pred="{BCD48A24-4A43-4B89-90B5-661709A7B301}"/>
            </a:ext>
          </a:extLst>
        </xdr:cNvPr>
        <xdr:cNvSpPr/>
      </xdr:nvSpPr>
      <xdr:spPr>
        <a:xfrm>
          <a:off x="241674" y="10016193"/>
          <a:ext cx="1815726" cy="686732"/>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Reach out to contractors</a:t>
          </a:r>
          <a:r>
            <a:rPr lang="en-US" sz="1100" b="0" i="1" u="none" strike="noStrike" baseline="0">
              <a:solidFill>
                <a:sysClr val="windowText" lastClr="000000"/>
              </a:solidFill>
              <a:effectLst/>
              <a:latin typeface="+mn-lt"/>
              <a:ea typeface="+mn-ea"/>
              <a:cs typeface="+mn-cs"/>
            </a:rPr>
            <a:t> to get bids.</a:t>
          </a:r>
          <a:endParaRPr lang="en-US" sz="1100" b="0" i="1">
            <a:solidFill>
              <a:srgbClr val="FF0000"/>
            </a:solidFill>
          </a:endParaRPr>
        </a:p>
      </xdr:txBody>
    </xdr:sp>
    <xdr:clientData/>
  </xdr:twoCellAnchor>
  <xdr:twoCellAnchor>
    <xdr:from>
      <xdr:col>0</xdr:col>
      <xdr:colOff>201385</xdr:colOff>
      <xdr:row>47</xdr:row>
      <xdr:rowOff>218621</xdr:rowOff>
    </xdr:from>
    <xdr:to>
      <xdr:col>0</xdr:col>
      <xdr:colOff>2246086</xdr:colOff>
      <xdr:row>49</xdr:row>
      <xdr:rowOff>807357</xdr:rowOff>
    </xdr:to>
    <xdr:sp macro="" textlink="">
      <xdr:nvSpPr>
        <xdr:cNvPr id="7" name="Rectangle: Rounded Corners 910">
          <a:extLst>
            <a:ext uri="{FF2B5EF4-FFF2-40B4-BE49-F238E27FC236}">
              <a16:creationId xmlns:a16="http://schemas.microsoft.com/office/drawing/2014/main" id="{8B363C56-C862-447D-87B7-6757F571AF35}"/>
            </a:ext>
            <a:ext uri="{147F2762-F138-4A5C-976F-8EAC2B608ADB}">
              <a16:predDERef xmlns:a16="http://schemas.microsoft.com/office/drawing/2014/main" pred="{BCD48A24-4A43-4B89-90B5-661709A7B301}"/>
            </a:ext>
          </a:extLst>
        </xdr:cNvPr>
        <xdr:cNvSpPr/>
      </xdr:nvSpPr>
      <xdr:spPr>
        <a:xfrm>
          <a:off x="201385" y="13544550"/>
          <a:ext cx="2044701" cy="1042307"/>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Consult with your Statutory Partner, CBOs, and possible subcontractors</a:t>
          </a:r>
          <a:r>
            <a:rPr lang="en-US" sz="1100" b="0" i="1" u="none" strike="noStrike" baseline="0">
              <a:solidFill>
                <a:sysClr val="windowText" lastClr="000000"/>
              </a:solidFill>
              <a:effectLst/>
              <a:latin typeface="+mn-lt"/>
              <a:ea typeface="+mn-ea"/>
              <a:cs typeface="+mn-cs"/>
            </a:rPr>
            <a:t> to get cost estimates.</a:t>
          </a:r>
          <a:endParaRPr lang="en-US" sz="1100" b="0" i="1">
            <a:solidFill>
              <a:srgbClr val="FF0000"/>
            </a:solidFill>
          </a:endParaRPr>
        </a:p>
      </xdr:txBody>
    </xdr:sp>
    <xdr:clientData/>
  </xdr:twoCellAnchor>
  <xdr:twoCellAnchor>
    <xdr:from>
      <xdr:col>0</xdr:col>
      <xdr:colOff>251758</xdr:colOff>
      <xdr:row>13</xdr:row>
      <xdr:rowOff>155575</xdr:rowOff>
    </xdr:from>
    <xdr:to>
      <xdr:col>0</xdr:col>
      <xdr:colOff>2090752</xdr:colOff>
      <xdr:row>17</xdr:row>
      <xdr:rowOff>927100</xdr:rowOff>
    </xdr:to>
    <xdr:sp macro="" textlink="">
      <xdr:nvSpPr>
        <xdr:cNvPr id="9" name="Rectangle: Rounded Corners 910">
          <a:extLst>
            <a:ext uri="{FF2B5EF4-FFF2-40B4-BE49-F238E27FC236}">
              <a16:creationId xmlns:a16="http://schemas.microsoft.com/office/drawing/2014/main" id="{40875F6A-8421-48F1-A037-0DF32A8AA774}"/>
            </a:ext>
            <a:ext uri="{147F2762-F138-4A5C-976F-8EAC2B608ADB}">
              <a16:predDERef xmlns:a16="http://schemas.microsoft.com/office/drawing/2014/main" pred="{BCD48A24-4A43-4B89-90B5-661709A7B301}"/>
            </a:ext>
          </a:extLst>
        </xdr:cNvPr>
        <xdr:cNvSpPr/>
      </xdr:nvSpPr>
      <xdr:spPr>
        <a:xfrm>
          <a:off x="251758" y="3044825"/>
          <a:ext cx="1838994" cy="1857375"/>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For new hires, check online resources for salary estimates or reach out to others in the field. Note that this example does not increase salary over time. </a:t>
          </a:r>
          <a:endParaRPr lang="en-US" sz="1100" b="0" i="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100263</xdr:colOff>
      <xdr:row>0</xdr:row>
      <xdr:rowOff>53474</xdr:rowOff>
    </xdr:from>
    <xdr:to>
      <xdr:col>2</xdr:col>
      <xdr:colOff>1270000</xdr:colOff>
      <xdr:row>11</xdr:row>
      <xdr:rowOff>0</xdr:rowOff>
    </xdr:to>
    <xdr:sp macro="" textlink="">
      <xdr:nvSpPr>
        <xdr:cNvPr id="2" name="Rectangle: Rounded Corners 910">
          <a:extLst>
            <a:ext uri="{FF2B5EF4-FFF2-40B4-BE49-F238E27FC236}">
              <a16:creationId xmlns:a16="http://schemas.microsoft.com/office/drawing/2014/main" id="{652D520B-2AC2-405A-9C3F-8015BE3A4A92}"/>
            </a:ext>
            <a:ext uri="{147F2762-F138-4A5C-976F-8EAC2B608ADB}">
              <a16:predDERef xmlns:a16="http://schemas.microsoft.com/office/drawing/2014/main" pred="{BCD48A24-4A43-4B89-90B5-661709A7B301}"/>
            </a:ext>
          </a:extLst>
        </xdr:cNvPr>
        <xdr:cNvSpPr/>
      </xdr:nvSpPr>
      <xdr:spPr>
        <a:xfrm>
          <a:off x="100263" y="53474"/>
          <a:ext cx="8338887" cy="2251576"/>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i="0" u="none" strike="noStrike">
              <a:solidFill>
                <a:srgbClr val="00497A"/>
              </a:solidFill>
              <a:effectLst/>
              <a:latin typeface="+mj-lt"/>
              <a:ea typeface="+mn-ea"/>
              <a:cs typeface="+mn-cs"/>
            </a:rPr>
            <a:t>Sample C </a:t>
          </a:r>
        </a:p>
        <a:p>
          <a:pPr algn="l"/>
          <a:r>
            <a:rPr lang="en-US" sz="1100" b="1" i="0" u="none" strike="noStrike">
              <a:solidFill>
                <a:sysClr val="windowText" lastClr="000000"/>
              </a:solidFill>
              <a:effectLst/>
              <a:latin typeface="+mn-lt"/>
              <a:ea typeface="+mn-ea"/>
              <a:cs typeface="+mn-cs"/>
            </a:rPr>
            <a:t>Application Track:</a:t>
          </a:r>
          <a:r>
            <a:rPr lang="en-US">
              <a:solidFill>
                <a:sysClr val="windowText" lastClr="000000"/>
              </a:solidFill>
            </a:rPr>
            <a:t> </a:t>
          </a:r>
          <a:r>
            <a:rPr lang="en-US" sz="1100" b="0" i="0" u="none" strike="noStrike">
              <a:solidFill>
                <a:sysClr val="windowText" lastClr="000000"/>
              </a:solidFill>
              <a:effectLst/>
              <a:latin typeface="+mn-lt"/>
              <a:ea typeface="+mn-ea"/>
              <a:cs typeface="+mn-cs"/>
            </a:rPr>
            <a:t>Track II</a:t>
          </a:r>
          <a:r>
            <a:rPr lang="en-US">
              <a:solidFill>
                <a:sysClr val="windowText" lastClr="000000"/>
              </a:solidFill>
            </a:rPr>
            <a:t> </a:t>
          </a:r>
        </a:p>
        <a:p>
          <a:pPr algn="l"/>
          <a:r>
            <a:rPr lang="en-US" sz="1100" b="1" i="0" u="none" strike="noStrike">
              <a:solidFill>
                <a:sysClr val="windowText" lastClr="000000"/>
              </a:solidFill>
              <a:effectLst/>
              <a:latin typeface="+mn-lt"/>
              <a:ea typeface="+mn-ea"/>
              <a:cs typeface="+mn-cs"/>
            </a:rPr>
            <a:t>Project Activities: </a:t>
          </a:r>
          <a:r>
            <a:rPr lang="en-US" sz="1100" b="0" i="0" u="none" strike="noStrike">
              <a:solidFill>
                <a:sysClr val="windowText" lastClr="000000"/>
              </a:solidFill>
              <a:effectLst/>
              <a:latin typeface="+mn-lt"/>
              <a:ea typeface="+mn-ea"/>
              <a:cs typeface="+mn-cs"/>
            </a:rPr>
            <a:t>Participation in Governmental Funding and Budget Processes</a:t>
          </a:r>
        </a:p>
        <a:p>
          <a:pPr algn="l"/>
          <a:r>
            <a:rPr lang="en-US" sz="1100" b="1" i="0" u="none" strike="noStrike">
              <a:solidFill>
                <a:sysClr val="windowText" lastClr="000000"/>
              </a:solidFill>
              <a:effectLst/>
              <a:latin typeface="+mn-lt"/>
              <a:ea typeface="+mn-ea"/>
              <a:cs typeface="+mn-cs"/>
            </a:rPr>
            <a:t>Project</a:t>
          </a:r>
          <a:r>
            <a:rPr lang="en-US" sz="1100" b="1" i="0" u="none" strike="noStrike" baseline="0">
              <a:solidFill>
                <a:sysClr val="windowText" lastClr="000000"/>
              </a:solidFill>
              <a:effectLst/>
              <a:latin typeface="+mn-lt"/>
              <a:ea typeface="+mn-ea"/>
              <a:cs typeface="+mn-cs"/>
            </a:rPr>
            <a:t> Description: </a:t>
          </a:r>
          <a:r>
            <a:rPr lang="en-US" sz="1100" b="0" i="0" u="none" strike="noStrike" baseline="0">
              <a:solidFill>
                <a:sysClr val="windowText" lastClr="000000"/>
              </a:solidFill>
              <a:effectLst/>
              <a:latin typeface="+mn-lt"/>
              <a:ea typeface="+mn-ea"/>
              <a:cs typeface="+mn-cs"/>
            </a:rPr>
            <a:t>Participatory budget program to have the community identify environmental justice problems, evaluate proposed solutions, and recommend decisions for public funding of projects to address those problems</a:t>
          </a:r>
        </a:p>
        <a:p>
          <a:pPr algn="l"/>
          <a:r>
            <a:rPr lang="en-US" sz="1100" b="1" i="0" u="none" strike="noStrike">
              <a:solidFill>
                <a:sysClr val="windowText" lastClr="000000"/>
              </a:solidFill>
              <a:effectLst/>
              <a:latin typeface="+mn-lt"/>
              <a:ea typeface="+mn-ea"/>
              <a:cs typeface="+mn-cs"/>
            </a:rPr>
            <a:t>Lead Applicant:</a:t>
          </a:r>
          <a:r>
            <a:rPr lang="en-US">
              <a:solidFill>
                <a:sysClr val="windowText" lastClr="000000"/>
              </a:solidFill>
            </a:rPr>
            <a:t> </a:t>
          </a:r>
          <a:r>
            <a:rPr lang="en-US" sz="1100" b="0" i="0" u="none" strike="noStrike">
              <a:solidFill>
                <a:sysClr val="windowText" lastClr="000000"/>
              </a:solidFill>
              <a:effectLst/>
              <a:latin typeface="+mn-lt"/>
              <a:ea typeface="+mn-ea"/>
              <a:cs typeface="+mn-cs"/>
            </a:rPr>
            <a:t>Community Based Nonprofit Organization</a:t>
          </a:r>
          <a:endParaRPr lang="en-US">
            <a:solidFill>
              <a:sysClr val="windowText" lastClr="000000"/>
            </a:solidFill>
          </a:endParaRPr>
        </a:p>
        <a:p>
          <a:pPr algn="l"/>
          <a:endParaRPr lang="en-US" sz="1100" b="1" i="0" u="none" strike="noStrike">
            <a:solidFill>
              <a:sysClr val="windowText" lastClr="000000"/>
            </a:solidFill>
            <a:effectLst/>
            <a:latin typeface="+mn-lt"/>
            <a:ea typeface="+mn-ea"/>
            <a:cs typeface="+mn-cs"/>
          </a:endParaRPr>
        </a:p>
        <a:p>
          <a:pPr algn="l"/>
          <a:r>
            <a:rPr lang="en-US" sz="1100" b="1">
              <a:solidFill>
                <a:schemeClr val="tx1"/>
              </a:solidFill>
              <a:effectLst/>
              <a:latin typeface="+mn-lt"/>
              <a:ea typeface="+mn-ea"/>
              <a:cs typeface="+mn-cs"/>
            </a:rPr>
            <a:t>Disclaimer: The budget templates are provided</a:t>
          </a:r>
          <a:r>
            <a:rPr lang="en-US" sz="1100" b="1" baseline="0">
              <a:solidFill>
                <a:schemeClr val="tx1"/>
              </a:solidFill>
              <a:effectLst/>
              <a:latin typeface="+mn-lt"/>
              <a:ea typeface="+mn-ea"/>
              <a:cs typeface="+mn-cs"/>
            </a:rPr>
            <a:t> as examples only and are not necessarily reflective of actual costs for the different budget categories. EPA does not give preference to these strategies when evaluating applications.</a:t>
          </a:r>
          <a:endParaRPr lang="en-US">
            <a:solidFill>
              <a:schemeClr val="tx1"/>
            </a:solidFill>
            <a:effectLst/>
          </a:endParaRPr>
        </a:p>
      </xdr:txBody>
    </xdr:sp>
    <xdr:clientData/>
  </xdr:twoCellAnchor>
  <xdr:twoCellAnchor>
    <xdr:from>
      <xdr:col>0</xdr:col>
      <xdr:colOff>113631</xdr:colOff>
      <xdr:row>14</xdr:row>
      <xdr:rowOff>46789</xdr:rowOff>
    </xdr:from>
    <xdr:to>
      <xdr:col>0</xdr:col>
      <xdr:colOff>1952625</xdr:colOff>
      <xdr:row>16</xdr:row>
      <xdr:rowOff>1466850</xdr:rowOff>
    </xdr:to>
    <xdr:sp macro="" textlink="">
      <xdr:nvSpPr>
        <xdr:cNvPr id="9" name="Rectangle: Rounded Corners 910">
          <a:extLst>
            <a:ext uri="{FF2B5EF4-FFF2-40B4-BE49-F238E27FC236}">
              <a16:creationId xmlns:a16="http://schemas.microsoft.com/office/drawing/2014/main" id="{A62F96B0-0C96-4C9B-AA93-4ED7DF56CA15}"/>
            </a:ext>
            <a:ext uri="{147F2762-F138-4A5C-976F-8EAC2B608ADB}">
              <a16:predDERef xmlns:a16="http://schemas.microsoft.com/office/drawing/2014/main" pred="{BCD48A24-4A43-4B89-90B5-661709A7B301}"/>
            </a:ext>
          </a:extLst>
        </xdr:cNvPr>
        <xdr:cNvSpPr/>
      </xdr:nvSpPr>
      <xdr:spPr>
        <a:xfrm>
          <a:off x="113631" y="2993189"/>
          <a:ext cx="1838994" cy="1839161"/>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For new hires, check online resources for salary estimates or reach out to others in the field. Note that this example does not increase salary over time. </a:t>
          </a:r>
          <a:endParaRPr lang="en-US" sz="1100" b="0" i="1">
            <a:solidFill>
              <a:srgbClr val="FF0000"/>
            </a:solidFill>
          </a:endParaRPr>
        </a:p>
      </xdr:txBody>
    </xdr:sp>
    <xdr:clientData/>
  </xdr:twoCellAnchor>
  <xdr:twoCellAnchor>
    <xdr:from>
      <xdr:col>0</xdr:col>
      <xdr:colOff>153736</xdr:colOff>
      <xdr:row>21</xdr:row>
      <xdr:rowOff>213894</xdr:rowOff>
    </xdr:from>
    <xdr:to>
      <xdr:col>0</xdr:col>
      <xdr:colOff>2009775</xdr:colOff>
      <xdr:row>24</xdr:row>
      <xdr:rowOff>76199</xdr:rowOff>
    </xdr:to>
    <xdr:sp macro="" textlink="">
      <xdr:nvSpPr>
        <xdr:cNvPr id="10" name="Rectangle: Rounded Corners 910">
          <a:extLst>
            <a:ext uri="{FF2B5EF4-FFF2-40B4-BE49-F238E27FC236}">
              <a16:creationId xmlns:a16="http://schemas.microsoft.com/office/drawing/2014/main" id="{0477A654-2F0B-4ADC-94A5-9D3187A62744}"/>
            </a:ext>
            <a:ext uri="{147F2762-F138-4A5C-976F-8EAC2B608ADB}">
              <a16:predDERef xmlns:a16="http://schemas.microsoft.com/office/drawing/2014/main" pred="{BCD48A24-4A43-4B89-90B5-661709A7B301}"/>
            </a:ext>
          </a:extLst>
        </xdr:cNvPr>
        <xdr:cNvSpPr/>
      </xdr:nvSpPr>
      <xdr:spPr>
        <a:xfrm>
          <a:off x="153736" y="5712994"/>
          <a:ext cx="1856039" cy="586205"/>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Search multiple</a:t>
          </a:r>
          <a:r>
            <a:rPr lang="en-US" sz="1100" b="0" i="1" u="none" strike="noStrike" baseline="0">
              <a:solidFill>
                <a:sysClr val="windowText" lastClr="000000"/>
              </a:solidFill>
              <a:effectLst/>
              <a:latin typeface="+mn-lt"/>
              <a:ea typeface="+mn-ea"/>
              <a:cs typeface="+mn-cs"/>
            </a:rPr>
            <a:t>  suppliers to get a cost estimate.</a:t>
          </a:r>
          <a:endParaRPr lang="en-US" sz="1100" b="0" i="1">
            <a:solidFill>
              <a:srgbClr val="FF0000"/>
            </a:solidFill>
          </a:endParaRPr>
        </a:p>
      </xdr:txBody>
    </xdr:sp>
    <xdr:clientData/>
  </xdr:twoCellAnchor>
  <xdr:twoCellAnchor>
    <xdr:from>
      <xdr:col>0</xdr:col>
      <xdr:colOff>205539</xdr:colOff>
      <xdr:row>27</xdr:row>
      <xdr:rowOff>47458</xdr:rowOff>
    </xdr:from>
    <xdr:to>
      <xdr:col>0</xdr:col>
      <xdr:colOff>1860550</xdr:colOff>
      <xdr:row>34</xdr:row>
      <xdr:rowOff>50800</xdr:rowOff>
    </xdr:to>
    <xdr:sp macro="" textlink="">
      <xdr:nvSpPr>
        <xdr:cNvPr id="11" name="Rectangle: Rounded Corners 910">
          <a:extLst>
            <a:ext uri="{FF2B5EF4-FFF2-40B4-BE49-F238E27FC236}">
              <a16:creationId xmlns:a16="http://schemas.microsoft.com/office/drawing/2014/main" id="{0B9F0FB6-2DFD-451C-8521-F58E33B47068}"/>
            </a:ext>
            <a:ext uri="{147F2762-F138-4A5C-976F-8EAC2B608ADB}">
              <a16:predDERef xmlns:a16="http://schemas.microsoft.com/office/drawing/2014/main" pred="{BCD48A24-4A43-4B89-90B5-661709A7B301}"/>
            </a:ext>
          </a:extLst>
        </xdr:cNvPr>
        <xdr:cNvSpPr/>
      </xdr:nvSpPr>
      <xdr:spPr>
        <a:xfrm>
          <a:off x="205539" y="7381708"/>
          <a:ext cx="1655011" cy="1470192"/>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Consult with your Statutory Partner , CBOs, and possible subcontractors</a:t>
          </a:r>
          <a:r>
            <a:rPr lang="en-US" sz="1100" b="0" i="1" u="none" strike="noStrike" baseline="0">
              <a:solidFill>
                <a:sysClr val="windowText" lastClr="000000"/>
              </a:solidFill>
              <a:effectLst/>
              <a:latin typeface="+mn-lt"/>
              <a:ea typeface="+mn-ea"/>
              <a:cs typeface="+mn-cs"/>
            </a:rPr>
            <a:t> to get cost estimates.</a:t>
          </a:r>
          <a:endParaRPr lang="en-US" sz="1100" b="0" i="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Merriweather Black"/>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C9B0-BAF9-41CD-BF20-A2E27570F0C1}">
  <dimension ref="A1:D34"/>
  <sheetViews>
    <sheetView topLeftCell="A28" zoomScaleNormal="100" workbookViewId="0">
      <selection activeCell="H11" sqref="H11"/>
    </sheetView>
  </sheetViews>
  <sheetFormatPr defaultRowHeight="16.5"/>
  <cols>
    <col min="1" max="1" width="24.6640625" style="1" customWidth="1"/>
    <col min="2" max="2" width="40.6640625" style="3" customWidth="1"/>
    <col min="4" max="4" width="13.6640625" customWidth="1"/>
  </cols>
  <sheetData>
    <row r="1" spans="2:2">
      <c r="B1" s="2"/>
    </row>
    <row r="29" spans="2:4">
      <c r="B29" s="1"/>
      <c r="D29" s="1"/>
    </row>
    <row r="31" spans="2:4">
      <c r="B31" s="1"/>
    </row>
    <row r="34" spans="2:2">
      <c r="B34" s="1"/>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7707-11DA-4C09-B302-7E2DAA334F9D}">
  <dimension ref="A10:C23"/>
  <sheetViews>
    <sheetView topLeftCell="A20" zoomScaleNormal="100" workbookViewId="0">
      <selection activeCell="C22" sqref="C22"/>
    </sheetView>
  </sheetViews>
  <sheetFormatPr defaultRowHeight="16.5"/>
  <cols>
    <col min="1" max="1" width="25.21875" customWidth="1"/>
    <col min="2" max="2" width="36.88671875" customWidth="1"/>
    <col min="3" max="3" width="43.88671875" customWidth="1"/>
  </cols>
  <sheetData>
    <row r="10" spans="1:3" ht="17.100000000000001" thickBot="1"/>
    <row r="11" spans="1:3">
      <c r="A11" s="147" t="s">
        <v>0</v>
      </c>
      <c r="B11" s="7" t="s">
        <v>1</v>
      </c>
      <c r="C11" s="8" t="s">
        <v>2</v>
      </c>
    </row>
    <row r="12" spans="1:3" ht="33.6" thickBot="1">
      <c r="A12" s="148"/>
      <c r="B12" s="6" t="s">
        <v>3</v>
      </c>
      <c r="C12" s="9" t="s">
        <v>4</v>
      </c>
    </row>
    <row r="13" spans="1:3" ht="56.45" customHeight="1" thickBot="1">
      <c r="A13" s="10" t="s">
        <v>5</v>
      </c>
      <c r="B13" s="14" t="s">
        <v>6</v>
      </c>
      <c r="C13" s="11"/>
    </row>
    <row r="14" spans="1:3" ht="63" customHeight="1" thickBot="1">
      <c r="A14" s="10" t="s">
        <v>7</v>
      </c>
      <c r="B14" s="14" t="s">
        <v>8</v>
      </c>
      <c r="C14" s="11"/>
    </row>
    <row r="15" spans="1:3" ht="25.5" customHeight="1" thickBot="1">
      <c r="A15" s="10" t="s">
        <v>9</v>
      </c>
      <c r="B15" s="14" t="s">
        <v>10</v>
      </c>
      <c r="C15" s="11"/>
    </row>
    <row r="16" spans="1:3" ht="84.95" customHeight="1" thickBot="1">
      <c r="A16" s="10" t="s">
        <v>11</v>
      </c>
      <c r="B16" s="14" t="s">
        <v>12</v>
      </c>
      <c r="C16" s="11"/>
    </row>
    <row r="17" spans="1:3" ht="62.1" customHeight="1" thickBot="1">
      <c r="A17" s="10" t="s">
        <v>13</v>
      </c>
      <c r="B17" s="14" t="s">
        <v>14</v>
      </c>
      <c r="C17" s="11"/>
    </row>
    <row r="18" spans="1:3" ht="33.6" thickBot="1">
      <c r="A18" s="10" t="s">
        <v>15</v>
      </c>
      <c r="B18" s="14" t="s">
        <v>16</v>
      </c>
      <c r="C18" s="11"/>
    </row>
    <row r="19" spans="1:3" ht="50.1" thickBot="1">
      <c r="A19" s="10" t="s">
        <v>17</v>
      </c>
      <c r="B19" s="14" t="s">
        <v>18</v>
      </c>
      <c r="C19" s="11"/>
    </row>
    <row r="20" spans="1:3" ht="212.45" customHeight="1" thickBot="1">
      <c r="A20" s="10" t="s">
        <v>19</v>
      </c>
      <c r="B20" s="14" t="s">
        <v>20</v>
      </c>
      <c r="C20" s="11"/>
    </row>
    <row r="21" spans="1:3" ht="22.5" customHeight="1" thickBot="1">
      <c r="A21" s="10" t="s">
        <v>21</v>
      </c>
      <c r="B21" s="14" t="s">
        <v>22</v>
      </c>
      <c r="C21" s="11"/>
    </row>
    <row r="22" spans="1:3" ht="174.95" customHeight="1" thickBot="1">
      <c r="A22" s="10" t="s">
        <v>23</v>
      </c>
      <c r="B22" s="14" t="s">
        <v>24</v>
      </c>
      <c r="C22" s="11"/>
    </row>
    <row r="23" spans="1:3" ht="23.1" customHeight="1" thickBot="1">
      <c r="A23" s="12" t="s">
        <v>25</v>
      </c>
      <c r="B23" s="15" t="s">
        <v>26</v>
      </c>
      <c r="C23" s="13"/>
    </row>
  </sheetData>
  <mergeCells count="1">
    <mergeCell ref="A11:A12"/>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F960-DDB6-4470-A39A-B2DDA40CA724}">
  <dimension ref="A7:J91"/>
  <sheetViews>
    <sheetView tabSelected="1" topLeftCell="A75" zoomScaleNormal="100" workbookViewId="0">
      <selection activeCell="B53" sqref="B53"/>
    </sheetView>
  </sheetViews>
  <sheetFormatPr defaultColWidth="9.21875" defaultRowHeight="16.5"/>
  <cols>
    <col min="1" max="1" width="26.33203125" style="16" customWidth="1"/>
    <col min="2" max="2" width="53.88671875" style="3" customWidth="1"/>
    <col min="3" max="3" width="20.88671875" style="16" customWidth="1"/>
    <col min="4" max="4" width="19.77734375" style="16" customWidth="1"/>
    <col min="5" max="5" width="23.88671875" style="16" customWidth="1"/>
    <col min="6" max="6" width="24.77734375" style="16" customWidth="1"/>
    <col min="7" max="7" width="24.21875" style="16" customWidth="1"/>
    <col min="8" max="8" width="12.44140625" style="73" customWidth="1"/>
    <col min="9" max="9" width="9.21875" style="16"/>
    <col min="10" max="10" width="11.109375" style="16" customWidth="1"/>
    <col min="11" max="16384" width="9.21875" style="16"/>
  </cols>
  <sheetData>
    <row r="7" spans="1:10">
      <c r="A7" s="1"/>
    </row>
    <row r="8" spans="1:10">
      <c r="A8" s="1"/>
    </row>
    <row r="9" spans="1:10">
      <c r="A9" s="1"/>
    </row>
    <row r="10" spans="1:10">
      <c r="A10" s="1"/>
    </row>
    <row r="11" spans="1:10">
      <c r="A11" s="1"/>
    </row>
    <row r="12" spans="1:10" ht="77.45" customHeight="1">
      <c r="A12" s="1"/>
    </row>
    <row r="13" spans="1:10" ht="17.100000000000001" thickBot="1"/>
    <row r="14" spans="1:10" ht="17.100000000000001" thickBot="1">
      <c r="A14" s="22" t="s">
        <v>0</v>
      </c>
      <c r="B14" s="132" t="s">
        <v>27</v>
      </c>
      <c r="C14" s="23"/>
      <c r="D14" s="23"/>
      <c r="E14" s="23"/>
      <c r="F14" s="23"/>
      <c r="G14" s="23"/>
      <c r="H14" s="74" t="s">
        <v>2</v>
      </c>
      <c r="J14" s="19"/>
    </row>
    <row r="15" spans="1:10" s="3" customFormat="1" ht="33">
      <c r="A15" s="142" t="s">
        <v>5</v>
      </c>
      <c r="B15" s="133" t="s">
        <v>28</v>
      </c>
      <c r="C15" s="133" t="s">
        <v>29</v>
      </c>
      <c r="D15" s="133" t="s">
        <v>30</v>
      </c>
      <c r="E15" s="133" t="s">
        <v>31</v>
      </c>
      <c r="F15" s="133" t="s">
        <v>32</v>
      </c>
      <c r="G15" s="133" t="s">
        <v>33</v>
      </c>
      <c r="H15" s="143"/>
      <c r="J15" s="21"/>
    </row>
    <row r="16" spans="1:10">
      <c r="A16" s="27"/>
      <c r="B16" s="3" t="s">
        <v>34</v>
      </c>
      <c r="C16" s="16">
        <v>1</v>
      </c>
      <c r="D16" s="28">
        <v>150000</v>
      </c>
      <c r="E16" s="29">
        <v>1</v>
      </c>
      <c r="F16" s="29">
        <v>1</v>
      </c>
      <c r="G16" s="29">
        <v>1</v>
      </c>
      <c r="H16" s="5">
        <f t="shared" ref="H16:H21" si="0">(C16*D16*E16)+(C16*D16*F16)+(C16*D16*G16)</f>
        <v>450000</v>
      </c>
    </row>
    <row r="17" spans="1:8">
      <c r="A17" s="27"/>
      <c r="B17" s="3" t="s">
        <v>35</v>
      </c>
      <c r="C17" s="16">
        <v>1</v>
      </c>
      <c r="D17" s="28">
        <v>85000</v>
      </c>
      <c r="E17" s="29">
        <v>0.25</v>
      </c>
      <c r="F17" s="29">
        <v>0.25</v>
      </c>
      <c r="G17" s="29">
        <v>0.25</v>
      </c>
      <c r="H17" s="5">
        <f t="shared" si="0"/>
        <v>63750</v>
      </c>
    </row>
    <row r="18" spans="1:8">
      <c r="A18" s="30"/>
      <c r="B18" s="3" t="s">
        <v>36</v>
      </c>
      <c r="C18" s="16">
        <v>1</v>
      </c>
      <c r="D18" s="28">
        <v>100000</v>
      </c>
      <c r="E18" s="29">
        <v>0.25</v>
      </c>
      <c r="F18" s="29">
        <v>0.25</v>
      </c>
      <c r="G18" s="29">
        <v>0.25</v>
      </c>
      <c r="H18" s="5">
        <f t="shared" si="0"/>
        <v>75000</v>
      </c>
    </row>
    <row r="19" spans="1:8">
      <c r="A19" s="30"/>
      <c r="B19" s="3" t="s">
        <v>37</v>
      </c>
      <c r="C19" s="16">
        <v>2</v>
      </c>
      <c r="D19" s="28">
        <v>85000</v>
      </c>
      <c r="E19" s="29">
        <v>0.5</v>
      </c>
      <c r="F19" s="29">
        <v>0.5</v>
      </c>
      <c r="G19" s="29">
        <v>0.5</v>
      </c>
      <c r="H19" s="5">
        <f t="shared" si="0"/>
        <v>255000</v>
      </c>
    </row>
    <row r="20" spans="1:8">
      <c r="A20" s="30"/>
      <c r="B20" s="3" t="s">
        <v>38</v>
      </c>
      <c r="C20" s="16">
        <v>1</v>
      </c>
      <c r="D20" s="28">
        <v>100000</v>
      </c>
      <c r="E20" s="29">
        <v>1</v>
      </c>
      <c r="F20" s="29">
        <v>1</v>
      </c>
      <c r="G20" s="29">
        <v>1</v>
      </c>
      <c r="H20" s="5">
        <f t="shared" si="0"/>
        <v>300000</v>
      </c>
    </row>
    <row r="21" spans="1:8" ht="47.45" customHeight="1">
      <c r="A21" s="30"/>
      <c r="B21" s="3" t="s">
        <v>39</v>
      </c>
      <c r="C21" s="16">
        <v>3</v>
      </c>
      <c r="D21" s="28">
        <v>100000</v>
      </c>
      <c r="E21" s="29">
        <v>0.3</v>
      </c>
      <c r="F21" s="29">
        <v>0.3</v>
      </c>
      <c r="G21" s="29">
        <v>0.3</v>
      </c>
      <c r="H21" s="5">
        <f t="shared" si="0"/>
        <v>270000</v>
      </c>
    </row>
    <row r="22" spans="1:8" ht="17.100000000000001" thickBot="1">
      <c r="A22" s="31" t="s">
        <v>40</v>
      </c>
      <c r="B22" s="134"/>
      <c r="C22" s="32"/>
      <c r="D22" s="32"/>
      <c r="E22" s="32"/>
      <c r="F22" s="32"/>
      <c r="G22" s="32"/>
      <c r="H22" s="76">
        <f>SUM(H16:H21)</f>
        <v>1413750</v>
      </c>
    </row>
    <row r="23" spans="1:8" ht="50.1" thickBot="1">
      <c r="A23" s="33" t="s">
        <v>7</v>
      </c>
      <c r="B23" s="131" t="s">
        <v>41</v>
      </c>
      <c r="C23" s="34"/>
      <c r="D23" s="34"/>
      <c r="E23" s="34"/>
      <c r="F23" s="34"/>
      <c r="G23" s="34"/>
      <c r="H23" s="77">
        <f>H22*0.22</f>
        <v>311025</v>
      </c>
    </row>
    <row r="24" spans="1:8">
      <c r="A24" s="24" t="s">
        <v>9</v>
      </c>
      <c r="B24" s="133" t="s">
        <v>42</v>
      </c>
      <c r="C24" s="25" t="s">
        <v>43</v>
      </c>
      <c r="D24" s="25" t="s">
        <v>44</v>
      </c>
      <c r="E24" s="25" t="s">
        <v>45</v>
      </c>
      <c r="F24" s="25" t="s">
        <v>46</v>
      </c>
      <c r="G24" s="35"/>
      <c r="H24" s="84"/>
    </row>
    <row r="25" spans="1:8">
      <c r="A25" s="30"/>
      <c r="B25" s="3" t="s">
        <v>47</v>
      </c>
      <c r="C25" s="16" t="s">
        <v>48</v>
      </c>
      <c r="D25" s="36">
        <v>450</v>
      </c>
      <c r="E25" s="16" t="s">
        <v>49</v>
      </c>
      <c r="F25" s="16">
        <v>6</v>
      </c>
      <c r="H25" s="79">
        <f>D25*F25</f>
        <v>2700</v>
      </c>
    </row>
    <row r="26" spans="1:8">
      <c r="A26" s="30"/>
      <c r="B26" s="3" t="s">
        <v>47</v>
      </c>
      <c r="C26" s="16" t="s">
        <v>50</v>
      </c>
      <c r="D26" s="36">
        <v>90</v>
      </c>
      <c r="E26" s="16">
        <v>3</v>
      </c>
      <c r="F26" s="16">
        <v>6</v>
      </c>
      <c r="H26" s="79">
        <f>D26*E26*F26</f>
        <v>1620</v>
      </c>
    </row>
    <row r="27" spans="1:8">
      <c r="A27" s="30"/>
      <c r="B27" s="3" t="s">
        <v>47</v>
      </c>
      <c r="C27" s="16" t="s">
        <v>51</v>
      </c>
      <c r="D27" s="36">
        <v>65</v>
      </c>
      <c r="E27" s="16">
        <v>4</v>
      </c>
      <c r="F27" s="16">
        <v>6</v>
      </c>
      <c r="H27" s="79">
        <f>D27*E27*F27</f>
        <v>1560</v>
      </c>
    </row>
    <row r="28" spans="1:8">
      <c r="A28" s="30"/>
      <c r="B28" s="3" t="s">
        <v>47</v>
      </c>
      <c r="C28" s="16" t="s">
        <v>52</v>
      </c>
      <c r="D28" s="36">
        <v>60</v>
      </c>
      <c r="E28" s="16">
        <v>4</v>
      </c>
      <c r="F28" s="16">
        <v>2</v>
      </c>
      <c r="H28" s="79">
        <f>D28*E28*F28</f>
        <v>480</v>
      </c>
    </row>
    <row r="29" spans="1:8">
      <c r="A29" s="30"/>
      <c r="B29" s="3" t="s">
        <v>53</v>
      </c>
      <c r="C29" s="16" t="s">
        <v>54</v>
      </c>
      <c r="D29" s="37">
        <v>1695</v>
      </c>
      <c r="E29" s="16" t="s">
        <v>49</v>
      </c>
      <c r="F29" s="16">
        <v>3</v>
      </c>
      <c r="H29" s="79">
        <f>D29*F29</f>
        <v>5085</v>
      </c>
    </row>
    <row r="30" spans="1:8">
      <c r="A30" s="30"/>
      <c r="B30" s="3" t="s">
        <v>53</v>
      </c>
      <c r="C30" s="16" t="s">
        <v>50</v>
      </c>
      <c r="D30" s="36">
        <v>90</v>
      </c>
      <c r="E30" s="16">
        <v>2</v>
      </c>
      <c r="F30" s="16">
        <v>3</v>
      </c>
      <c r="H30" s="79">
        <f>D30*E30*F30</f>
        <v>540</v>
      </c>
    </row>
    <row r="31" spans="1:8">
      <c r="A31" s="30"/>
      <c r="B31" s="3" t="s">
        <v>53</v>
      </c>
      <c r="C31" s="16" t="s">
        <v>51</v>
      </c>
      <c r="D31" s="36">
        <v>65</v>
      </c>
      <c r="E31" s="16">
        <v>3</v>
      </c>
      <c r="F31" s="16">
        <v>3</v>
      </c>
      <c r="H31" s="79">
        <f>D31*E31*F31</f>
        <v>585</v>
      </c>
    </row>
    <row r="32" spans="1:8">
      <c r="A32" s="30"/>
      <c r="B32" s="3" t="s">
        <v>53</v>
      </c>
      <c r="C32" s="16" t="s">
        <v>55</v>
      </c>
      <c r="D32" s="38">
        <v>0.67</v>
      </c>
      <c r="E32" s="16" t="s">
        <v>49</v>
      </c>
      <c r="F32" s="16">
        <v>100</v>
      </c>
      <c r="H32" s="79">
        <f>D32*F32</f>
        <v>67</v>
      </c>
    </row>
    <row r="33" spans="1:8" ht="17.100000000000001" thickBot="1">
      <c r="A33" s="31" t="s">
        <v>56</v>
      </c>
      <c r="B33" s="134"/>
      <c r="C33" s="32"/>
      <c r="D33" s="39"/>
      <c r="E33" s="32"/>
      <c r="F33" s="32"/>
      <c r="G33" s="32"/>
      <c r="H33" s="92">
        <f>SUM(H25:H32)</f>
        <v>12637</v>
      </c>
    </row>
    <row r="34" spans="1:8">
      <c r="A34" s="24" t="s">
        <v>11</v>
      </c>
      <c r="B34" s="133" t="s">
        <v>43</v>
      </c>
      <c r="C34" s="25" t="s">
        <v>57</v>
      </c>
      <c r="D34" s="25" t="s">
        <v>58</v>
      </c>
      <c r="E34" s="35"/>
      <c r="F34" s="35"/>
      <c r="G34" s="40"/>
      <c r="H34" s="84"/>
    </row>
    <row r="35" spans="1:8">
      <c r="A35" s="30"/>
      <c r="B35" s="3" t="s">
        <v>59</v>
      </c>
      <c r="C35" s="37">
        <v>80000</v>
      </c>
      <c r="D35" s="16">
        <v>2</v>
      </c>
      <c r="G35" s="41"/>
      <c r="H35" s="5">
        <f>C35*D35</f>
        <v>160000</v>
      </c>
    </row>
    <row r="36" spans="1:8">
      <c r="A36" s="30"/>
      <c r="B36" s="3" t="s">
        <v>60</v>
      </c>
      <c r="C36" s="37">
        <v>6500</v>
      </c>
      <c r="D36" s="16">
        <v>4</v>
      </c>
      <c r="G36" s="41"/>
      <c r="H36" s="5">
        <f>C36*D36</f>
        <v>26000</v>
      </c>
    </row>
    <row r="37" spans="1:8">
      <c r="A37" s="30"/>
      <c r="B37" s="3" t="s">
        <v>61</v>
      </c>
      <c r="C37" s="37">
        <v>50000</v>
      </c>
      <c r="D37" s="16">
        <v>1</v>
      </c>
      <c r="G37" s="41"/>
      <c r="H37" s="5">
        <f>C37*D37</f>
        <v>50000</v>
      </c>
    </row>
    <row r="38" spans="1:8">
      <c r="A38" s="30"/>
      <c r="B38" s="3" t="s">
        <v>62</v>
      </c>
      <c r="C38" s="37">
        <v>40000</v>
      </c>
      <c r="D38" s="16">
        <v>3</v>
      </c>
      <c r="G38" s="41"/>
      <c r="H38" s="5">
        <f>C38*D38</f>
        <v>120000</v>
      </c>
    </row>
    <row r="39" spans="1:8" ht="17.100000000000001" thickBot="1">
      <c r="A39" s="31" t="s">
        <v>63</v>
      </c>
      <c r="B39" s="134"/>
      <c r="C39" s="32"/>
      <c r="D39" s="32"/>
      <c r="E39" s="32"/>
      <c r="F39" s="32"/>
      <c r="G39" s="42"/>
      <c r="H39" s="76">
        <f>SUM(H35:H38)</f>
        <v>356000</v>
      </c>
    </row>
    <row r="40" spans="1:8">
      <c r="A40" s="24" t="s">
        <v>13</v>
      </c>
      <c r="B40" s="133" t="s">
        <v>64</v>
      </c>
      <c r="C40" s="25" t="s">
        <v>43</v>
      </c>
      <c r="D40" s="25" t="s">
        <v>65</v>
      </c>
      <c r="E40" s="25" t="s">
        <v>57</v>
      </c>
      <c r="F40" s="35"/>
      <c r="G40" s="35"/>
      <c r="H40" s="84"/>
    </row>
    <row r="41" spans="1:8">
      <c r="A41" s="43"/>
      <c r="B41" s="3" t="s">
        <v>66</v>
      </c>
      <c r="C41" s="16" t="s">
        <v>67</v>
      </c>
      <c r="D41" s="16">
        <v>20</v>
      </c>
      <c r="E41" s="37">
        <v>1000</v>
      </c>
      <c r="H41" s="5">
        <f t="shared" ref="H41:H46" si="1">D41*E41</f>
        <v>20000</v>
      </c>
    </row>
    <row r="42" spans="1:8">
      <c r="A42" s="43"/>
      <c r="B42" s="3" t="s">
        <v>68</v>
      </c>
      <c r="C42" s="16" t="s">
        <v>69</v>
      </c>
      <c r="D42" s="16">
        <v>20</v>
      </c>
      <c r="E42" s="37">
        <v>2000</v>
      </c>
      <c r="H42" s="5">
        <f t="shared" si="1"/>
        <v>40000</v>
      </c>
    </row>
    <row r="43" spans="1:8">
      <c r="A43" s="43"/>
      <c r="B43" s="3" t="s">
        <v>70</v>
      </c>
      <c r="C43" s="16" t="s">
        <v>71</v>
      </c>
      <c r="D43" s="16">
        <v>30</v>
      </c>
      <c r="E43" s="37">
        <v>300</v>
      </c>
      <c r="H43" s="5">
        <f t="shared" si="1"/>
        <v>9000</v>
      </c>
    </row>
    <row r="44" spans="1:8" ht="33">
      <c r="A44" s="43"/>
      <c r="B44" s="3" t="s">
        <v>70</v>
      </c>
      <c r="C44" s="3" t="s">
        <v>72</v>
      </c>
      <c r="D44" s="16">
        <v>300</v>
      </c>
      <c r="E44" s="37">
        <v>5</v>
      </c>
      <c r="H44" s="5">
        <f t="shared" si="1"/>
        <v>1500</v>
      </c>
    </row>
    <row r="45" spans="1:8" ht="49.5">
      <c r="A45" s="43"/>
      <c r="B45" s="3" t="s">
        <v>73</v>
      </c>
      <c r="C45" s="3" t="s">
        <v>74</v>
      </c>
      <c r="D45" s="16">
        <v>20</v>
      </c>
      <c r="E45" s="37">
        <v>500</v>
      </c>
      <c r="H45" s="5">
        <f t="shared" si="1"/>
        <v>10000</v>
      </c>
    </row>
    <row r="46" spans="1:8" ht="49.5">
      <c r="A46" s="43"/>
      <c r="B46" s="3" t="s">
        <v>73</v>
      </c>
      <c r="C46" s="3" t="s">
        <v>75</v>
      </c>
      <c r="D46" s="16">
        <v>10</v>
      </c>
      <c r="E46" s="37">
        <v>1000</v>
      </c>
      <c r="H46" s="5">
        <f t="shared" si="1"/>
        <v>10000</v>
      </c>
    </row>
    <row r="47" spans="1:8">
      <c r="A47" s="4"/>
      <c r="B47" s="3" t="s">
        <v>76</v>
      </c>
      <c r="C47" s="44">
        <v>20</v>
      </c>
      <c r="D47" s="37">
        <v>4720</v>
      </c>
      <c r="H47" s="5">
        <f>C47*D47</f>
        <v>94400</v>
      </c>
    </row>
    <row r="48" spans="1:8">
      <c r="A48" s="4"/>
      <c r="B48" s="3" t="s">
        <v>77</v>
      </c>
      <c r="C48" s="44">
        <v>180000</v>
      </c>
      <c r="D48" s="45">
        <v>0.2</v>
      </c>
      <c r="H48" s="5">
        <f>C48*D48</f>
        <v>36000</v>
      </c>
    </row>
    <row r="49" spans="1:9" ht="17.100000000000001" thickBot="1">
      <c r="A49" s="31" t="s">
        <v>78</v>
      </c>
      <c r="B49" s="134"/>
      <c r="C49" s="32"/>
      <c r="D49" s="32"/>
      <c r="E49" s="32"/>
      <c r="F49" s="32"/>
      <c r="G49" s="32"/>
      <c r="H49" s="76">
        <f>SUM(H41:H48)</f>
        <v>220900</v>
      </c>
    </row>
    <row r="50" spans="1:9">
      <c r="A50" s="24" t="s">
        <v>15</v>
      </c>
      <c r="B50" s="133" t="s">
        <v>79</v>
      </c>
      <c r="C50" s="25" t="s">
        <v>80</v>
      </c>
      <c r="D50" s="25" t="s">
        <v>81</v>
      </c>
      <c r="E50" s="25" t="s">
        <v>82</v>
      </c>
      <c r="F50" s="25" t="s">
        <v>83</v>
      </c>
      <c r="G50" s="35"/>
      <c r="H50" s="84"/>
    </row>
    <row r="51" spans="1:9">
      <c r="A51" s="30"/>
      <c r="B51" s="3" t="s">
        <v>84</v>
      </c>
      <c r="C51" s="16">
        <v>20</v>
      </c>
      <c r="D51" s="37">
        <v>30</v>
      </c>
      <c r="E51" s="16">
        <v>400</v>
      </c>
      <c r="F51" s="16" t="s">
        <v>85</v>
      </c>
      <c r="H51" s="5">
        <f t="shared" ref="H51:H56" si="2">C51*D51*E51</f>
        <v>240000</v>
      </c>
    </row>
    <row r="52" spans="1:9">
      <c r="A52" s="30"/>
      <c r="B52" s="3" t="s">
        <v>86</v>
      </c>
      <c r="C52" s="16">
        <v>6</v>
      </c>
      <c r="D52" s="37">
        <v>100</v>
      </c>
      <c r="E52" s="16">
        <v>100</v>
      </c>
      <c r="F52" s="16" t="s">
        <v>85</v>
      </c>
      <c r="H52" s="5">
        <f t="shared" si="2"/>
        <v>60000</v>
      </c>
    </row>
    <row r="53" spans="1:9">
      <c r="A53" s="30"/>
      <c r="B53" s="3" t="s">
        <v>87</v>
      </c>
      <c r="C53" s="16">
        <v>1</v>
      </c>
      <c r="D53" s="37">
        <v>190</v>
      </c>
      <c r="E53" s="16">
        <v>1500</v>
      </c>
      <c r="F53" s="16" t="s">
        <v>85</v>
      </c>
      <c r="H53" s="5">
        <f t="shared" si="2"/>
        <v>285000</v>
      </c>
    </row>
    <row r="54" spans="1:9">
      <c r="A54" s="30"/>
      <c r="B54" s="3" t="s">
        <v>88</v>
      </c>
      <c r="C54" s="16">
        <v>3</v>
      </c>
      <c r="D54" s="37">
        <v>230</v>
      </c>
      <c r="E54" s="16">
        <v>400</v>
      </c>
      <c r="F54" s="16" t="s">
        <v>85</v>
      </c>
      <c r="H54" s="5">
        <f t="shared" si="2"/>
        <v>276000</v>
      </c>
    </row>
    <row r="55" spans="1:9">
      <c r="A55" s="30"/>
      <c r="B55" s="3" t="s">
        <v>89</v>
      </c>
      <c r="C55" s="16">
        <v>1</v>
      </c>
      <c r="D55" s="37">
        <v>63</v>
      </c>
      <c r="E55" s="16">
        <v>624</v>
      </c>
      <c r="F55" s="16" t="s">
        <v>85</v>
      </c>
      <c r="H55" s="5">
        <f t="shared" si="2"/>
        <v>39312</v>
      </c>
    </row>
    <row r="56" spans="1:9">
      <c r="A56" s="30"/>
      <c r="B56" s="3" t="s">
        <v>90</v>
      </c>
      <c r="C56" s="16">
        <v>1</v>
      </c>
      <c r="D56" s="37">
        <v>70</v>
      </c>
      <c r="E56" s="16">
        <v>20</v>
      </c>
      <c r="F56" s="16" t="s">
        <v>85</v>
      </c>
      <c r="H56" s="5">
        <f t="shared" si="2"/>
        <v>1400</v>
      </c>
    </row>
    <row r="57" spans="1:9">
      <c r="A57" s="30"/>
      <c r="B57" s="3" t="s">
        <v>91</v>
      </c>
      <c r="C57" s="16">
        <v>4</v>
      </c>
      <c r="D57" s="37" t="s">
        <v>85</v>
      </c>
      <c r="E57" s="16" t="s">
        <v>85</v>
      </c>
      <c r="F57" s="37">
        <v>3000</v>
      </c>
      <c r="H57" s="5">
        <f>C57*F57</f>
        <v>12000</v>
      </c>
    </row>
    <row r="58" spans="1:9">
      <c r="A58" s="30"/>
      <c r="B58" s="3" t="s">
        <v>92</v>
      </c>
      <c r="C58" s="16">
        <v>3</v>
      </c>
      <c r="D58" s="16" t="s">
        <v>85</v>
      </c>
      <c r="E58" s="16" t="s">
        <v>85</v>
      </c>
      <c r="F58" s="37">
        <v>1500</v>
      </c>
      <c r="H58" s="5">
        <f>C58*F58</f>
        <v>4500</v>
      </c>
      <c r="I58" s="37"/>
    </row>
    <row r="59" spans="1:9">
      <c r="A59" s="30"/>
      <c r="B59" s="3" t="s">
        <v>93</v>
      </c>
      <c r="C59" s="16">
        <v>3</v>
      </c>
      <c r="D59" s="16" t="s">
        <v>85</v>
      </c>
      <c r="E59" s="16" t="s">
        <v>85</v>
      </c>
      <c r="F59" s="46">
        <v>700</v>
      </c>
      <c r="H59" s="5">
        <f>C59*F59</f>
        <v>2100</v>
      </c>
    </row>
    <row r="60" spans="1:9">
      <c r="A60" s="30"/>
      <c r="B60" s="3" t="s">
        <v>94</v>
      </c>
      <c r="C60" s="16">
        <v>3</v>
      </c>
      <c r="D60" s="37" t="s">
        <v>85</v>
      </c>
      <c r="E60" s="16" t="s">
        <v>85</v>
      </c>
      <c r="F60" s="37">
        <v>1000</v>
      </c>
      <c r="H60" s="5">
        <f>C60*F60</f>
        <v>3000</v>
      </c>
    </row>
    <row r="61" spans="1:9" ht="17.100000000000001" thickBot="1">
      <c r="A61" s="31" t="s">
        <v>95</v>
      </c>
      <c r="B61" s="134"/>
      <c r="C61" s="32"/>
      <c r="D61" s="32"/>
      <c r="E61" s="32"/>
      <c r="F61" s="32"/>
      <c r="G61" s="32"/>
      <c r="H61" s="76">
        <f>SUM(H51:H60)</f>
        <v>923312</v>
      </c>
    </row>
    <row r="62" spans="1:9">
      <c r="A62" s="24" t="s">
        <v>17</v>
      </c>
      <c r="B62" s="133" t="s">
        <v>27</v>
      </c>
      <c r="C62" s="25" t="s">
        <v>96</v>
      </c>
      <c r="D62" s="25" t="s">
        <v>97</v>
      </c>
      <c r="E62" s="25" t="s">
        <v>83</v>
      </c>
      <c r="F62" s="35"/>
      <c r="G62" s="35"/>
      <c r="H62" s="84"/>
    </row>
    <row r="63" spans="1:9">
      <c r="A63" s="30"/>
      <c r="B63" s="3" t="s">
        <v>98</v>
      </c>
      <c r="C63" s="44">
        <v>20000</v>
      </c>
      <c r="D63" s="37">
        <v>390</v>
      </c>
      <c r="E63" s="16" t="s">
        <v>85</v>
      </c>
      <c r="H63" s="5">
        <f>C63*D63</f>
        <v>7800000</v>
      </c>
    </row>
    <row r="64" spans="1:9" ht="33">
      <c r="A64" s="30"/>
      <c r="B64" s="3" t="s">
        <v>99</v>
      </c>
      <c r="C64" s="44">
        <v>75000</v>
      </c>
      <c r="D64" s="37">
        <v>7</v>
      </c>
      <c r="E64" s="16" t="s">
        <v>85</v>
      </c>
      <c r="H64" s="5">
        <f>C64*D64</f>
        <v>525000</v>
      </c>
    </row>
    <row r="65" spans="1:8" ht="29.1" customHeight="1">
      <c r="A65" s="30"/>
      <c r="B65" s="3" t="s">
        <v>100</v>
      </c>
      <c r="E65" s="37">
        <v>127000</v>
      </c>
      <c r="H65" s="5">
        <f>E65</f>
        <v>127000</v>
      </c>
    </row>
    <row r="66" spans="1:8" ht="17.100000000000001" thickBot="1">
      <c r="A66" s="31" t="s">
        <v>101</v>
      </c>
      <c r="B66" s="134"/>
      <c r="C66" s="32"/>
      <c r="D66" s="32"/>
      <c r="E66" s="32"/>
      <c r="F66" s="32"/>
      <c r="G66" s="32"/>
      <c r="H66" s="76">
        <f>SUM(H63:H65)</f>
        <v>8452000</v>
      </c>
    </row>
    <row r="67" spans="1:8" ht="33">
      <c r="A67" s="47" t="s">
        <v>102</v>
      </c>
      <c r="B67" s="133" t="s">
        <v>27</v>
      </c>
      <c r="C67" s="25" t="s">
        <v>103</v>
      </c>
      <c r="D67" s="25" t="s">
        <v>104</v>
      </c>
      <c r="E67" s="133" t="s">
        <v>105</v>
      </c>
      <c r="F67" s="133" t="s">
        <v>106</v>
      </c>
      <c r="G67" s="35"/>
      <c r="H67" s="84"/>
    </row>
    <row r="68" spans="1:8">
      <c r="A68" s="4" t="s">
        <v>107</v>
      </c>
      <c r="B68" s="3" t="s">
        <v>108</v>
      </c>
      <c r="C68" s="16" t="s">
        <v>85</v>
      </c>
      <c r="D68" s="16" t="s">
        <v>85</v>
      </c>
      <c r="H68" s="5">
        <v>10000</v>
      </c>
    </row>
    <row r="69" spans="1:8" ht="49.5">
      <c r="A69" s="4" t="s">
        <v>109</v>
      </c>
      <c r="B69" s="3" t="s">
        <v>110</v>
      </c>
      <c r="C69" s="16" t="s">
        <v>85</v>
      </c>
      <c r="D69" s="16" t="s">
        <v>85</v>
      </c>
      <c r="E69" s="37">
        <v>25000</v>
      </c>
      <c r="F69" s="37">
        <v>50000</v>
      </c>
      <c r="H69" s="5">
        <f>SUM(E69:F69)</f>
        <v>75000</v>
      </c>
    </row>
    <row r="70" spans="1:8" ht="38.1" customHeight="1">
      <c r="A70" s="4"/>
      <c r="B70" s="3" t="s">
        <v>111</v>
      </c>
      <c r="C70" s="16" t="s">
        <v>85</v>
      </c>
      <c r="D70" s="16" t="s">
        <v>85</v>
      </c>
      <c r="E70" s="37">
        <v>75000</v>
      </c>
      <c r="H70" s="5">
        <f>SUM(E70:F70)</f>
        <v>75000</v>
      </c>
    </row>
    <row r="71" spans="1:8">
      <c r="A71" s="4" t="s">
        <v>112</v>
      </c>
      <c r="B71" s="3" t="s">
        <v>113</v>
      </c>
      <c r="C71" s="16" t="s">
        <v>85</v>
      </c>
      <c r="D71" s="16" t="s">
        <v>85</v>
      </c>
      <c r="H71" s="5">
        <v>80000</v>
      </c>
    </row>
    <row r="72" spans="1:8">
      <c r="A72" s="4"/>
      <c r="B72" s="3" t="s">
        <v>114</v>
      </c>
      <c r="C72" s="16" t="s">
        <v>85</v>
      </c>
      <c r="D72" s="16" t="s">
        <v>85</v>
      </c>
      <c r="H72" s="5">
        <v>20000</v>
      </c>
    </row>
    <row r="73" spans="1:8">
      <c r="A73" s="4"/>
      <c r="B73" s="3" t="s">
        <v>115</v>
      </c>
      <c r="C73" s="16" t="s">
        <v>85</v>
      </c>
      <c r="D73" s="16" t="s">
        <v>85</v>
      </c>
      <c r="H73" s="5">
        <v>3000</v>
      </c>
    </row>
    <row r="74" spans="1:8">
      <c r="A74" s="4"/>
      <c r="B74" s="3" t="s">
        <v>116</v>
      </c>
      <c r="C74" s="16" t="s">
        <v>85</v>
      </c>
      <c r="D74" s="16" t="s">
        <v>85</v>
      </c>
      <c r="H74" s="5">
        <v>2700</v>
      </c>
    </row>
    <row r="75" spans="1:8" ht="68.099999999999994" customHeight="1">
      <c r="A75" s="4"/>
      <c r="B75" s="3" t="s">
        <v>117</v>
      </c>
      <c r="C75" s="16" t="s">
        <v>85</v>
      </c>
      <c r="D75" s="16" t="s">
        <v>85</v>
      </c>
      <c r="H75" s="5">
        <v>5000</v>
      </c>
    </row>
    <row r="76" spans="1:8" ht="17.100000000000001" thickBot="1">
      <c r="A76" s="31" t="s">
        <v>118</v>
      </c>
      <c r="B76" s="134"/>
      <c r="C76" s="32"/>
      <c r="D76" s="32"/>
      <c r="E76" s="32"/>
      <c r="F76" s="32"/>
      <c r="G76" s="32"/>
      <c r="H76" s="85">
        <f>SUM(H68:H75)</f>
        <v>270700</v>
      </c>
    </row>
    <row r="77" spans="1:8">
      <c r="A77" s="48" t="s">
        <v>21</v>
      </c>
      <c r="B77" s="135"/>
      <c r="C77" s="49"/>
      <c r="D77" s="49"/>
      <c r="E77" s="49"/>
      <c r="F77" s="49"/>
      <c r="G77" s="49"/>
      <c r="H77" s="86">
        <f>H22+H23+H33+H39+H49+H61+H66+H76</f>
        <v>11960324</v>
      </c>
    </row>
    <row r="78" spans="1:8" ht="32.450000000000003" customHeight="1">
      <c r="A78" s="21" t="s">
        <v>119</v>
      </c>
      <c r="B78" s="17" t="s">
        <v>11</v>
      </c>
      <c r="H78" s="87">
        <f>-H39</f>
        <v>-356000</v>
      </c>
    </row>
    <row r="79" spans="1:8">
      <c r="A79" s="21"/>
      <c r="B79" s="17" t="s">
        <v>120</v>
      </c>
      <c r="H79" s="87">
        <f>-H53-H54</f>
        <v>-561000</v>
      </c>
    </row>
    <row r="80" spans="1:8">
      <c r="B80" s="17" t="s">
        <v>121</v>
      </c>
      <c r="H80" s="87">
        <f>-H66</f>
        <v>-8452000</v>
      </c>
    </row>
    <row r="81" spans="1:10">
      <c r="B81" s="17" t="s">
        <v>122</v>
      </c>
      <c r="H81" s="87">
        <f>-SUM(H71,H72)</f>
        <v>-100000</v>
      </c>
    </row>
    <row r="82" spans="1:10" ht="17.100000000000001" customHeight="1">
      <c r="B82" s="17" t="s">
        <v>107</v>
      </c>
      <c r="H82" s="87">
        <f>-H68</f>
        <v>-10000</v>
      </c>
    </row>
    <row r="83" spans="1:10">
      <c r="B83" s="17" t="s">
        <v>123</v>
      </c>
      <c r="H83" s="87">
        <f>-(H69-25000)</f>
        <v>-50000</v>
      </c>
    </row>
    <row r="84" spans="1:10">
      <c r="B84" s="17" t="s">
        <v>124</v>
      </c>
      <c r="H84" s="87">
        <f>-(H70-25000)</f>
        <v>-50000</v>
      </c>
    </row>
    <row r="85" spans="1:10" ht="82.5">
      <c r="A85" s="18" t="s">
        <v>125</v>
      </c>
      <c r="B85" s="3" t="s">
        <v>126</v>
      </c>
      <c r="H85" s="88">
        <f>SUM(H77:H84)</f>
        <v>2381324</v>
      </c>
    </row>
    <row r="86" spans="1:10" ht="34.5" customHeight="1" thickBot="1">
      <c r="A86" s="18" t="s">
        <v>127</v>
      </c>
      <c r="B86" s="3" t="s">
        <v>128</v>
      </c>
      <c r="H86" s="89">
        <v>0.1</v>
      </c>
    </row>
    <row r="87" spans="1:10">
      <c r="A87" s="50" t="s">
        <v>23</v>
      </c>
      <c r="B87" s="136" t="s">
        <v>129</v>
      </c>
      <c r="C87" s="51"/>
      <c r="D87" s="51"/>
      <c r="E87" s="51"/>
      <c r="F87" s="51"/>
      <c r="G87" s="51"/>
      <c r="H87" s="90">
        <f>H85*$H$86</f>
        <v>238132.40000000002</v>
      </c>
      <c r="J87" s="3"/>
    </row>
    <row r="88" spans="1:10" ht="17.100000000000001" thickBot="1">
      <c r="A88" s="52" t="s">
        <v>25</v>
      </c>
      <c r="B88" s="137"/>
      <c r="C88" s="53"/>
      <c r="D88" s="53"/>
      <c r="E88" s="53"/>
      <c r="F88" s="53"/>
      <c r="G88" s="53"/>
      <c r="H88" s="91">
        <f>H77+H87</f>
        <v>12198456.4</v>
      </c>
    </row>
    <row r="90" spans="1:10">
      <c r="A90" s="16" t="s">
        <v>130</v>
      </c>
    </row>
    <row r="91" spans="1:10">
      <c r="A91" s="145"/>
      <c r="H91" s="93"/>
    </row>
  </sheetData>
  <pageMargins left="0.7" right="0.7" top="0.75" bottom="0.75" header="0.3" footer="0.3"/>
  <pageSetup orientation="portrait" r:id="rId1"/>
  <ignoredErrors>
    <ignoredError sqref="H2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29ED-D251-45FD-BDC8-027F60B80D10}">
  <dimension ref="A1:H68"/>
  <sheetViews>
    <sheetView topLeftCell="A54" zoomScaleNormal="100" workbookViewId="0">
      <selection activeCell="B41" sqref="B41"/>
    </sheetView>
  </sheetViews>
  <sheetFormatPr defaultColWidth="9.21875" defaultRowHeight="17.45" customHeight="1"/>
  <cols>
    <col min="1" max="1" width="30.109375" style="16" customWidth="1"/>
    <col min="2" max="2" width="39.21875" style="3" customWidth="1"/>
    <col min="3" max="3" width="21.88671875" style="16" customWidth="1"/>
    <col min="4" max="4" width="21.21875" style="16" customWidth="1"/>
    <col min="5" max="5" width="24.33203125" style="16" customWidth="1"/>
    <col min="6" max="6" width="23.33203125" style="16" customWidth="1"/>
    <col min="7" max="7" width="24.44140625" style="16" customWidth="1"/>
    <col min="8" max="8" width="13.88671875" style="73" customWidth="1"/>
    <col min="9" max="16384" width="9.21875" style="16"/>
  </cols>
  <sheetData>
    <row r="1" spans="1:8" ht="17.45" customHeight="1">
      <c r="A1" s="1"/>
    </row>
    <row r="2" spans="1:8" ht="17.45" customHeight="1">
      <c r="A2" s="1"/>
    </row>
    <row r="3" spans="1:8" ht="17.45" customHeight="1">
      <c r="A3" s="1"/>
    </row>
    <row r="4" spans="1:8" ht="17.45" customHeight="1">
      <c r="A4" s="1"/>
    </row>
    <row r="5" spans="1:8" ht="17.45" customHeight="1">
      <c r="A5" s="1"/>
    </row>
    <row r="6" spans="1:8" ht="17.45" customHeight="1">
      <c r="A6" s="1"/>
    </row>
    <row r="7" spans="1:8" ht="17.45" customHeight="1">
      <c r="A7" s="1"/>
    </row>
    <row r="8" spans="1:8" ht="17.45" customHeight="1">
      <c r="A8" s="1"/>
    </row>
    <row r="9" spans="1:8" ht="17.45" customHeight="1">
      <c r="A9" s="1"/>
    </row>
    <row r="10" spans="1:8" ht="17.45" customHeight="1">
      <c r="A10" s="1"/>
    </row>
    <row r="11" spans="1:8" ht="72.599999999999994" customHeight="1">
      <c r="A11" s="1"/>
    </row>
    <row r="12" spans="1:8" ht="17.45" customHeight="1" thickBot="1">
      <c r="A12" s="1"/>
    </row>
    <row r="13" spans="1:8" ht="17.45" customHeight="1" thickBot="1">
      <c r="A13" s="22" t="s">
        <v>0</v>
      </c>
      <c r="B13" s="132" t="s">
        <v>27</v>
      </c>
      <c r="C13" s="23"/>
      <c r="D13" s="23"/>
      <c r="E13" s="23"/>
      <c r="F13" s="23"/>
      <c r="G13" s="23"/>
      <c r="H13" s="74" t="s">
        <v>2</v>
      </c>
    </row>
    <row r="14" spans="1:8" s="3" customFormat="1" ht="33">
      <c r="A14" s="142" t="s">
        <v>5</v>
      </c>
      <c r="B14" s="133" t="s">
        <v>28</v>
      </c>
      <c r="C14" s="133" t="s">
        <v>29</v>
      </c>
      <c r="D14" s="133" t="s">
        <v>30</v>
      </c>
      <c r="E14" s="133" t="s">
        <v>31</v>
      </c>
      <c r="F14" s="133" t="s">
        <v>32</v>
      </c>
      <c r="G14" s="133" t="s">
        <v>33</v>
      </c>
      <c r="H14" s="143"/>
    </row>
    <row r="15" spans="1:8" ht="17.45" customHeight="1">
      <c r="A15" s="27"/>
      <c r="B15" s="3" t="s">
        <v>34</v>
      </c>
      <c r="C15" s="16">
        <v>1</v>
      </c>
      <c r="D15" s="28">
        <v>150000</v>
      </c>
      <c r="E15" s="29">
        <v>1</v>
      </c>
      <c r="F15" s="29">
        <v>1</v>
      </c>
      <c r="G15" s="29">
        <v>1</v>
      </c>
      <c r="H15" s="5">
        <f>(C15*D15*E15)*3</f>
        <v>450000</v>
      </c>
    </row>
    <row r="16" spans="1:8" ht="17.45" customHeight="1">
      <c r="A16" s="30"/>
      <c r="B16" s="3" t="s">
        <v>36</v>
      </c>
      <c r="C16" s="16">
        <v>1</v>
      </c>
      <c r="D16" s="54">
        <v>100000</v>
      </c>
      <c r="E16" s="55">
        <v>0.25</v>
      </c>
      <c r="F16" s="55">
        <v>0.25</v>
      </c>
      <c r="G16" s="55">
        <v>0.25</v>
      </c>
      <c r="H16" s="5">
        <f>(C16*D16*E16)*3</f>
        <v>75000</v>
      </c>
    </row>
    <row r="17" spans="1:8" ht="17.45" customHeight="1">
      <c r="A17" s="27"/>
      <c r="B17" s="3" t="s">
        <v>131</v>
      </c>
      <c r="C17" s="16">
        <v>1</v>
      </c>
      <c r="D17" s="28">
        <v>50000</v>
      </c>
      <c r="E17" s="29">
        <v>0.5</v>
      </c>
      <c r="F17" s="29">
        <v>0.5</v>
      </c>
      <c r="G17" s="29">
        <v>0.5</v>
      </c>
      <c r="H17" s="5">
        <f>(C17*D17*E17)*3</f>
        <v>75000</v>
      </c>
    </row>
    <row r="18" spans="1:8" ht="80.45" customHeight="1">
      <c r="A18" s="56"/>
      <c r="B18" s="3" t="s">
        <v>132</v>
      </c>
      <c r="C18" s="16">
        <v>1</v>
      </c>
      <c r="D18" s="28">
        <v>100000</v>
      </c>
      <c r="E18" s="29">
        <v>0.5</v>
      </c>
      <c r="F18" s="29">
        <v>0.5</v>
      </c>
      <c r="G18" s="29">
        <v>0.5</v>
      </c>
      <c r="H18" s="5">
        <f>(C18*D18*E18)*3</f>
        <v>150000</v>
      </c>
    </row>
    <row r="19" spans="1:8" ht="17.45" customHeight="1" thickBot="1">
      <c r="A19" s="31" t="s">
        <v>40</v>
      </c>
      <c r="B19" s="134"/>
      <c r="C19" s="32"/>
      <c r="D19" s="32"/>
      <c r="E19" s="32"/>
      <c r="F19" s="32"/>
      <c r="G19" s="32"/>
      <c r="H19" s="76">
        <f>SUM(H15:H18)</f>
        <v>750000</v>
      </c>
    </row>
    <row r="20" spans="1:8" ht="17.45" customHeight="1" thickBot="1">
      <c r="A20" s="33" t="s">
        <v>7</v>
      </c>
      <c r="B20" s="131" t="s">
        <v>41</v>
      </c>
      <c r="C20" s="34"/>
      <c r="D20" s="34"/>
      <c r="E20" s="34"/>
      <c r="F20" s="34"/>
      <c r="G20" s="34"/>
      <c r="H20" s="77">
        <f>H19*0.22</f>
        <v>165000</v>
      </c>
    </row>
    <row r="21" spans="1:8" ht="17.45" customHeight="1">
      <c r="A21" s="26" t="s">
        <v>9</v>
      </c>
      <c r="B21" s="133" t="s">
        <v>42</v>
      </c>
      <c r="C21" s="25" t="s">
        <v>43</v>
      </c>
      <c r="D21" s="25" t="s">
        <v>133</v>
      </c>
      <c r="E21" s="25" t="s">
        <v>134</v>
      </c>
      <c r="F21" s="25" t="s">
        <v>135</v>
      </c>
      <c r="G21" s="35"/>
      <c r="H21" s="78"/>
    </row>
    <row r="22" spans="1:8" ht="53.45" customHeight="1">
      <c r="A22" s="57"/>
      <c r="B22" s="3" t="s">
        <v>136</v>
      </c>
      <c r="C22" s="16" t="s">
        <v>55</v>
      </c>
      <c r="D22" s="38">
        <v>0.67</v>
      </c>
      <c r="E22" s="16">
        <v>30</v>
      </c>
      <c r="F22" s="16">
        <v>48</v>
      </c>
      <c r="H22" s="79">
        <f>D22*E22*F22</f>
        <v>964.80000000000007</v>
      </c>
    </row>
    <row r="23" spans="1:8" ht="17.45" customHeight="1" thickBot="1">
      <c r="A23" s="58" t="s">
        <v>56</v>
      </c>
      <c r="B23" s="138"/>
      <c r="C23" s="59"/>
      <c r="D23" s="60"/>
      <c r="E23" s="59"/>
      <c r="F23" s="59"/>
      <c r="G23" s="59"/>
      <c r="H23" s="80">
        <f>H22</f>
        <v>964.80000000000007</v>
      </c>
    </row>
    <row r="24" spans="1:8" ht="17.45" customHeight="1">
      <c r="A24" s="61" t="s">
        <v>137</v>
      </c>
      <c r="B24" s="139" t="s">
        <v>43</v>
      </c>
      <c r="C24" s="25" t="s">
        <v>138</v>
      </c>
      <c r="D24" s="25" t="s">
        <v>57</v>
      </c>
      <c r="E24" s="25"/>
      <c r="F24" s="35"/>
      <c r="G24" s="40"/>
      <c r="H24" s="78"/>
    </row>
    <row r="25" spans="1:8" ht="72" customHeight="1">
      <c r="A25" s="63"/>
      <c r="B25" s="140" t="s">
        <v>139</v>
      </c>
      <c r="C25" s="64">
        <v>3000</v>
      </c>
      <c r="D25" s="65">
        <v>5000</v>
      </c>
      <c r="E25" s="65"/>
      <c r="F25" s="66"/>
      <c r="G25" s="67"/>
      <c r="H25" s="81">
        <f>C25*D25</f>
        <v>15000000</v>
      </c>
    </row>
    <row r="26" spans="1:8" ht="17.45" customHeight="1" thickBot="1">
      <c r="A26" s="68" t="s">
        <v>63</v>
      </c>
      <c r="B26" s="141"/>
      <c r="C26" s="69"/>
      <c r="D26" s="70"/>
      <c r="E26" s="70"/>
      <c r="F26" s="71"/>
      <c r="G26" s="72"/>
      <c r="H26" s="82">
        <f>H25</f>
        <v>15000000</v>
      </c>
    </row>
    <row r="27" spans="1:8" ht="17.45" customHeight="1">
      <c r="A27" s="47" t="s">
        <v>13</v>
      </c>
      <c r="B27" s="21" t="s">
        <v>64</v>
      </c>
      <c r="C27" s="19" t="s">
        <v>43</v>
      </c>
      <c r="D27" s="19" t="s">
        <v>65</v>
      </c>
      <c r="E27" s="19" t="s">
        <v>57</v>
      </c>
      <c r="H27" s="83"/>
    </row>
    <row r="28" spans="1:8" ht="17.45" customHeight="1">
      <c r="A28" s="43"/>
      <c r="B28" s="3" t="s">
        <v>140</v>
      </c>
      <c r="C28" s="16" t="s">
        <v>141</v>
      </c>
      <c r="D28" s="16">
        <v>100</v>
      </c>
      <c r="E28" s="37">
        <v>5</v>
      </c>
      <c r="H28" s="5">
        <f>D28*E28</f>
        <v>500</v>
      </c>
    </row>
    <row r="29" spans="1:8" ht="46.5" customHeight="1">
      <c r="A29" s="43"/>
      <c r="B29" s="3" t="s">
        <v>142</v>
      </c>
      <c r="C29" s="16" t="s">
        <v>143</v>
      </c>
      <c r="D29" s="16">
        <v>1000</v>
      </c>
      <c r="E29" s="37">
        <v>96</v>
      </c>
      <c r="H29" s="5">
        <f>D29*E29</f>
        <v>96000</v>
      </c>
    </row>
    <row r="30" spans="1:8" ht="17.45" customHeight="1">
      <c r="A30" s="4"/>
      <c r="B30" s="3" t="s">
        <v>144</v>
      </c>
      <c r="C30" s="44">
        <v>180000</v>
      </c>
      <c r="D30" s="45">
        <v>0.2</v>
      </c>
      <c r="H30" s="5">
        <f>C30*D30</f>
        <v>36000</v>
      </c>
    </row>
    <row r="31" spans="1:8" ht="17.45" customHeight="1" thickBot="1">
      <c r="A31" s="31" t="s">
        <v>78</v>
      </c>
      <c r="B31" s="134"/>
      <c r="C31" s="32"/>
      <c r="D31" s="32"/>
      <c r="E31" s="32"/>
      <c r="F31" s="32"/>
      <c r="G31" s="32"/>
      <c r="H31" s="76">
        <f>SUM(H28:H30)</f>
        <v>132500</v>
      </c>
    </row>
    <row r="32" spans="1:8" ht="17.45" customHeight="1">
      <c r="A32" s="24" t="s">
        <v>15</v>
      </c>
      <c r="B32" s="133" t="s">
        <v>79</v>
      </c>
      <c r="C32" s="25" t="s">
        <v>80</v>
      </c>
      <c r="D32" s="25" t="s">
        <v>81</v>
      </c>
      <c r="E32" s="25" t="s">
        <v>82</v>
      </c>
      <c r="F32" s="25"/>
      <c r="G32" s="35"/>
      <c r="H32" s="84"/>
    </row>
    <row r="33" spans="1:8" ht="17.45" customHeight="1">
      <c r="A33" s="30"/>
      <c r="B33" s="3" t="s">
        <v>145</v>
      </c>
      <c r="C33" s="44">
        <v>20</v>
      </c>
      <c r="D33" s="37">
        <v>100</v>
      </c>
      <c r="E33" s="16">
        <f>(2*D29)/C33</f>
        <v>100</v>
      </c>
      <c r="H33" s="5">
        <f t="shared" ref="H33:H37" si="0">C33*D33*E33</f>
        <v>200000</v>
      </c>
    </row>
    <row r="34" spans="1:8" ht="17.45" customHeight="1">
      <c r="A34" s="30"/>
      <c r="B34" s="3" t="s">
        <v>146</v>
      </c>
      <c r="C34" s="44">
        <v>1</v>
      </c>
      <c r="D34" s="37">
        <v>190</v>
      </c>
      <c r="E34" s="16">
        <v>160</v>
      </c>
      <c r="H34" s="5">
        <f t="shared" si="0"/>
        <v>30400</v>
      </c>
    </row>
    <row r="35" spans="1:8" ht="17.45" customHeight="1">
      <c r="A35" s="30"/>
      <c r="B35" s="3" t="s">
        <v>147</v>
      </c>
      <c r="C35" s="44">
        <v>1</v>
      </c>
      <c r="D35" s="37">
        <v>230</v>
      </c>
      <c r="E35" s="16">
        <v>160</v>
      </c>
      <c r="H35" s="5">
        <f t="shared" si="0"/>
        <v>36800</v>
      </c>
    </row>
    <row r="36" spans="1:8" ht="36.6" customHeight="1">
      <c r="A36" s="30"/>
      <c r="B36" s="3" t="s">
        <v>148</v>
      </c>
      <c r="C36" s="44">
        <v>12</v>
      </c>
      <c r="D36" s="37">
        <v>500</v>
      </c>
      <c r="E36" s="16">
        <v>4</v>
      </c>
      <c r="H36" s="5">
        <f t="shared" si="0"/>
        <v>24000</v>
      </c>
    </row>
    <row r="37" spans="1:8" ht="35.1" customHeight="1">
      <c r="A37" s="30"/>
      <c r="B37" s="3" t="s">
        <v>149</v>
      </c>
      <c r="C37" s="44">
        <f>D29*2</f>
        <v>2000</v>
      </c>
      <c r="D37" s="37">
        <v>50</v>
      </c>
      <c r="E37" s="16">
        <v>1</v>
      </c>
      <c r="H37" s="5">
        <f t="shared" si="0"/>
        <v>100000</v>
      </c>
    </row>
    <row r="38" spans="1:8" ht="17.45" customHeight="1" thickBot="1">
      <c r="A38" s="31" t="s">
        <v>95</v>
      </c>
      <c r="B38" s="134"/>
      <c r="C38" s="32"/>
      <c r="D38" s="32"/>
      <c r="E38" s="32"/>
      <c r="F38" s="32"/>
      <c r="G38" s="32"/>
      <c r="H38" s="76">
        <f>SUM(H33:H37)</f>
        <v>391200</v>
      </c>
    </row>
    <row r="39" spans="1:8" ht="17.45" customHeight="1">
      <c r="A39" s="24" t="s">
        <v>17</v>
      </c>
      <c r="B39" s="133" t="s">
        <v>27</v>
      </c>
      <c r="C39" s="25" t="s">
        <v>65</v>
      </c>
      <c r="D39" s="25" t="s">
        <v>57</v>
      </c>
      <c r="E39" s="19"/>
      <c r="F39" s="35"/>
      <c r="G39" s="35"/>
      <c r="H39" s="84"/>
    </row>
    <row r="40" spans="1:8" ht="17.45" customHeight="1">
      <c r="A40" s="30"/>
      <c r="B40" s="3" t="s">
        <v>150</v>
      </c>
      <c r="C40" s="44">
        <f>D29</f>
        <v>1000</v>
      </c>
      <c r="D40" s="37">
        <v>500</v>
      </c>
      <c r="H40" s="5">
        <f>D40*C40</f>
        <v>500000</v>
      </c>
    </row>
    <row r="41" spans="1:8" ht="51.6" customHeight="1">
      <c r="A41" s="30"/>
      <c r="B41" s="3" t="s">
        <v>151</v>
      </c>
      <c r="C41" s="44">
        <f>C25</f>
        <v>3000</v>
      </c>
      <c r="D41" s="37">
        <v>300</v>
      </c>
      <c r="H41" s="5">
        <f>D41*C41</f>
        <v>900000</v>
      </c>
    </row>
    <row r="42" spans="1:8" ht="17.45" customHeight="1" thickBot="1">
      <c r="A42" s="31" t="s">
        <v>101</v>
      </c>
      <c r="B42" s="134"/>
      <c r="C42" s="32"/>
      <c r="D42" s="32"/>
      <c r="E42" s="32"/>
      <c r="F42" s="32"/>
      <c r="G42" s="32"/>
      <c r="H42" s="76">
        <f>SUM(H40:H41)</f>
        <v>1400000</v>
      </c>
    </row>
    <row r="43" spans="1:8" ht="17.45" customHeight="1">
      <c r="A43" s="47" t="s">
        <v>102</v>
      </c>
      <c r="B43" s="133" t="s">
        <v>27</v>
      </c>
      <c r="C43" s="25" t="s">
        <v>65</v>
      </c>
      <c r="D43" s="25" t="s">
        <v>57</v>
      </c>
      <c r="E43" s="25" t="s">
        <v>152</v>
      </c>
      <c r="F43" s="25" t="s">
        <v>153</v>
      </c>
      <c r="G43" s="25" t="s">
        <v>154</v>
      </c>
      <c r="H43" s="84"/>
    </row>
    <row r="44" spans="1:8" ht="17.45" customHeight="1">
      <c r="A44" s="4" t="s">
        <v>107</v>
      </c>
      <c r="B44" s="3" t="s">
        <v>108</v>
      </c>
      <c r="C44" s="16" t="s">
        <v>85</v>
      </c>
      <c r="D44" s="16" t="s">
        <v>85</v>
      </c>
      <c r="H44" s="5">
        <v>10000</v>
      </c>
    </row>
    <row r="45" spans="1:8" ht="99">
      <c r="A45" s="4" t="s">
        <v>109</v>
      </c>
      <c r="B45" s="3" t="s">
        <v>155</v>
      </c>
      <c r="C45" s="16" t="s">
        <v>85</v>
      </c>
      <c r="D45" s="16" t="s">
        <v>85</v>
      </c>
      <c r="E45" s="37">
        <v>250000</v>
      </c>
      <c r="F45" s="37">
        <v>500000</v>
      </c>
      <c r="G45" s="37">
        <v>250000</v>
      </c>
      <c r="H45" s="5">
        <f>SUM(E45:G45)</f>
        <v>1000000</v>
      </c>
    </row>
    <row r="46" spans="1:8" ht="47.45" customHeight="1">
      <c r="A46" s="4"/>
      <c r="B46" s="3" t="s">
        <v>156</v>
      </c>
      <c r="C46" s="16" t="s">
        <v>85</v>
      </c>
      <c r="D46" s="16" t="s">
        <v>85</v>
      </c>
      <c r="E46" s="37">
        <v>50000</v>
      </c>
      <c r="F46" s="37"/>
      <c r="G46" s="37"/>
      <c r="H46" s="5">
        <f>SUM(E46:G46)</f>
        <v>50000</v>
      </c>
    </row>
    <row r="47" spans="1:8" ht="50.1" customHeight="1">
      <c r="A47" s="4"/>
      <c r="B47" s="3" t="s">
        <v>157</v>
      </c>
      <c r="C47" s="16" t="s">
        <v>85</v>
      </c>
      <c r="D47" s="16" t="s">
        <v>85</v>
      </c>
      <c r="E47" s="37">
        <v>50000</v>
      </c>
      <c r="F47" s="37">
        <v>50000</v>
      </c>
      <c r="G47" s="37"/>
      <c r="H47" s="5">
        <f>SUM(E47:G47)</f>
        <v>100000</v>
      </c>
    </row>
    <row r="48" spans="1:8" ht="34.5" customHeight="1">
      <c r="A48" s="4" t="s">
        <v>112</v>
      </c>
      <c r="B48" s="3" t="s">
        <v>158</v>
      </c>
      <c r="C48" s="44">
        <v>1</v>
      </c>
      <c r="D48" s="37">
        <v>2700</v>
      </c>
      <c r="H48" s="5">
        <f>C48*D48</f>
        <v>2700</v>
      </c>
    </row>
    <row r="49" spans="1:8" ht="23.1" customHeight="1">
      <c r="A49" s="4"/>
      <c r="B49" s="3" t="s">
        <v>159</v>
      </c>
      <c r="C49" s="44">
        <v>20</v>
      </c>
      <c r="D49" s="37">
        <v>4720</v>
      </c>
      <c r="H49" s="5">
        <f>C49*D49</f>
        <v>94400</v>
      </c>
    </row>
    <row r="50" spans="1:8" ht="81" customHeight="1">
      <c r="A50" s="4"/>
      <c r="B50" s="3" t="s">
        <v>160</v>
      </c>
      <c r="C50" s="44">
        <v>1</v>
      </c>
      <c r="D50" s="37">
        <v>10000</v>
      </c>
      <c r="H50" s="5">
        <f>C50*D50</f>
        <v>10000</v>
      </c>
    </row>
    <row r="51" spans="1:8" ht="17.45" customHeight="1" thickBot="1">
      <c r="A51" s="31" t="s">
        <v>118</v>
      </c>
      <c r="B51" s="134"/>
      <c r="C51" s="32"/>
      <c r="D51" s="32"/>
      <c r="E51" s="32"/>
      <c r="F51" s="32"/>
      <c r="G51" s="32"/>
      <c r="H51" s="85">
        <f>SUM(H44:H50)</f>
        <v>1267100</v>
      </c>
    </row>
    <row r="52" spans="1:8" ht="17.45" customHeight="1">
      <c r="A52" s="48" t="s">
        <v>21</v>
      </c>
      <c r="B52" s="135"/>
      <c r="C52" s="49"/>
      <c r="D52" s="49"/>
      <c r="E52" s="49"/>
      <c r="F52" s="49"/>
      <c r="G52" s="49"/>
      <c r="H52" s="86">
        <f>H19+H20+H23+H26+H31+H38+H42+H51</f>
        <v>19106764.800000001</v>
      </c>
    </row>
    <row r="53" spans="1:8" ht="32.450000000000003" customHeight="1">
      <c r="A53" s="21" t="s">
        <v>119</v>
      </c>
      <c r="B53" s="17" t="s">
        <v>11</v>
      </c>
      <c r="H53" s="87">
        <f>-H26</f>
        <v>-15000000</v>
      </c>
    </row>
    <row r="54" spans="1:8" ht="32.450000000000003" customHeight="1">
      <c r="A54" s="21"/>
      <c r="B54" s="17" t="s">
        <v>161</v>
      </c>
      <c r="H54" s="87">
        <f>-H33-H34-H35</f>
        <v>-267200</v>
      </c>
    </row>
    <row r="55" spans="1:8" ht="16.5">
      <c r="B55" s="17" t="s">
        <v>121</v>
      </c>
      <c r="H55" s="87">
        <f>-H42</f>
        <v>-1400000</v>
      </c>
    </row>
    <row r="56" spans="1:8" ht="16.5">
      <c r="B56" s="17" t="s">
        <v>122</v>
      </c>
      <c r="H56" s="87">
        <f>0</f>
        <v>0</v>
      </c>
    </row>
    <row r="57" spans="1:8" ht="17.100000000000001" customHeight="1">
      <c r="B57" s="17" t="s">
        <v>107</v>
      </c>
      <c r="H57" s="87">
        <f>-H44</f>
        <v>-10000</v>
      </c>
    </row>
    <row r="58" spans="1:8" ht="16.5">
      <c r="B58" s="17" t="s">
        <v>123</v>
      </c>
      <c r="H58" s="87">
        <f>-(H45-25000)</f>
        <v>-975000</v>
      </c>
    </row>
    <row r="59" spans="1:8" ht="16.5">
      <c r="B59" s="17" t="s">
        <v>162</v>
      </c>
      <c r="H59" s="87">
        <f>-(H46-25000)</f>
        <v>-25000</v>
      </c>
    </row>
    <row r="60" spans="1:8" ht="16.5">
      <c r="B60" s="17" t="s">
        <v>163</v>
      </c>
      <c r="H60" s="87">
        <f>-(H47-25000)</f>
        <v>-75000</v>
      </c>
    </row>
    <row r="61" spans="1:8" ht="115.5">
      <c r="A61" s="18" t="s">
        <v>125</v>
      </c>
      <c r="B61" s="3" t="s">
        <v>126</v>
      </c>
      <c r="H61" s="88">
        <f>SUM(H52:H60)</f>
        <v>1354564.8000000007</v>
      </c>
    </row>
    <row r="62" spans="1:8" ht="34.5" customHeight="1" thickBot="1">
      <c r="A62" s="18" t="s">
        <v>127</v>
      </c>
      <c r="B62" s="3" t="s">
        <v>128</v>
      </c>
      <c r="H62" s="89">
        <v>0.1</v>
      </c>
    </row>
    <row r="63" spans="1:8" ht="17.45" customHeight="1">
      <c r="A63" s="50" t="s">
        <v>23</v>
      </c>
      <c r="B63" s="136" t="s">
        <v>129</v>
      </c>
      <c r="C63" s="51"/>
      <c r="D63" s="51"/>
      <c r="E63" s="51"/>
      <c r="F63" s="51"/>
      <c r="G63" s="51"/>
      <c r="H63" s="90">
        <f>H61*$H$62</f>
        <v>135456.48000000007</v>
      </c>
    </row>
    <row r="64" spans="1:8" ht="17.45" customHeight="1" thickBot="1">
      <c r="A64" s="52" t="s">
        <v>25</v>
      </c>
      <c r="B64" s="137"/>
      <c r="C64" s="53"/>
      <c r="D64" s="53"/>
      <c r="E64" s="53"/>
      <c r="F64" s="53"/>
      <c r="G64" s="53"/>
      <c r="H64" s="91">
        <f>H52+H63</f>
        <v>19242221.280000001</v>
      </c>
    </row>
    <row r="66" spans="1:1" ht="17.45" customHeight="1">
      <c r="A66" s="146" t="s">
        <v>164</v>
      </c>
    </row>
    <row r="67" spans="1:1" ht="17.45" customHeight="1">
      <c r="A67" s="145" t="s">
        <v>165</v>
      </c>
    </row>
    <row r="68" spans="1:1" ht="17.45" customHeight="1">
      <c r="A68" s="145" t="s">
        <v>166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B843-A088-48DA-B258-638237D30AED}">
  <dimension ref="A2:J55"/>
  <sheetViews>
    <sheetView topLeftCell="A41" zoomScaleNormal="100" workbookViewId="0">
      <selection activeCell="B44" sqref="B44"/>
    </sheetView>
  </sheetViews>
  <sheetFormatPr defaultColWidth="9.21875" defaultRowHeight="16.5"/>
  <cols>
    <col min="1" max="1" width="26.109375" style="16" customWidth="1"/>
    <col min="2" max="2" width="60.77734375" style="16" customWidth="1"/>
    <col min="3" max="3" width="15.6640625" style="16" customWidth="1"/>
    <col min="4" max="4" width="12.88671875" style="16" customWidth="1"/>
    <col min="5" max="7" width="25.6640625" style="16" customWidth="1"/>
    <col min="8" max="8" width="14.21875" style="73" customWidth="1"/>
    <col min="9" max="9" width="9.21875" style="16"/>
    <col min="10" max="10" width="9.88671875" style="16" customWidth="1"/>
    <col min="11" max="16384" width="9.21875" style="16"/>
  </cols>
  <sheetData>
    <row r="2" spans="1:8">
      <c r="A2" s="1"/>
    </row>
    <row r="3" spans="1:8">
      <c r="A3" s="1"/>
    </row>
    <row r="4" spans="1:8">
      <c r="A4" s="1"/>
    </row>
    <row r="5" spans="1:8">
      <c r="A5" s="1"/>
    </row>
    <row r="6" spans="1:8">
      <c r="A6" s="1"/>
    </row>
    <row r="7" spans="1:8">
      <c r="A7" s="1"/>
    </row>
    <row r="8" spans="1:8">
      <c r="A8" s="1"/>
    </row>
    <row r="9" spans="1:8">
      <c r="A9" s="1"/>
    </row>
    <row r="10" spans="1:8">
      <c r="A10" s="1"/>
    </row>
    <row r="11" spans="1:8" ht="39.6" customHeight="1">
      <c r="A11" s="1"/>
    </row>
    <row r="12" spans="1:8" ht="17.100000000000001" thickBot="1">
      <c r="A12" s="1"/>
    </row>
    <row r="13" spans="1:8" ht="17.100000000000001" thickBot="1">
      <c r="A13" s="94" t="s">
        <v>167</v>
      </c>
      <c r="B13" s="94" t="s">
        <v>27</v>
      </c>
      <c r="C13" s="23"/>
      <c r="D13" s="23"/>
      <c r="E13" s="23"/>
      <c r="F13" s="23"/>
      <c r="G13" s="23"/>
      <c r="H13" s="126" t="s">
        <v>168</v>
      </c>
    </row>
    <row r="14" spans="1:8">
      <c r="A14" s="47" t="s">
        <v>5</v>
      </c>
      <c r="B14" s="62" t="s">
        <v>169</v>
      </c>
      <c r="C14" s="25" t="s">
        <v>29</v>
      </c>
      <c r="D14" s="25" t="s">
        <v>30</v>
      </c>
      <c r="E14" s="25" t="s">
        <v>170</v>
      </c>
      <c r="F14" s="25" t="s">
        <v>171</v>
      </c>
      <c r="G14" s="95" t="s">
        <v>172</v>
      </c>
      <c r="H14" s="75"/>
    </row>
    <row r="15" spans="1:8">
      <c r="A15" s="43"/>
      <c r="B15" s="20" t="s">
        <v>34</v>
      </c>
      <c r="C15" s="16">
        <v>1</v>
      </c>
      <c r="D15" s="28">
        <v>150000</v>
      </c>
      <c r="E15" s="144">
        <v>1</v>
      </c>
      <c r="F15" s="144">
        <v>1</v>
      </c>
      <c r="G15" s="96">
        <v>1</v>
      </c>
      <c r="H15" s="5">
        <f>C15*D15*E15+C15*D15*F15+C15*D15*G15</f>
        <v>450000</v>
      </c>
    </row>
    <row r="16" spans="1:8">
      <c r="A16" s="43"/>
      <c r="B16" s="20" t="s">
        <v>131</v>
      </c>
      <c r="C16" s="16">
        <v>1</v>
      </c>
      <c r="D16" s="28">
        <v>75000</v>
      </c>
      <c r="E16" s="144">
        <v>0.15</v>
      </c>
      <c r="F16" s="144">
        <v>0.15</v>
      </c>
      <c r="G16" s="96">
        <v>0.15</v>
      </c>
      <c r="H16" s="5">
        <f>C16*D16*E16+C16*D16*F16+C16*D16*G16</f>
        <v>33750</v>
      </c>
    </row>
    <row r="17" spans="1:8" ht="123" customHeight="1">
      <c r="A17" s="43"/>
      <c r="B17" s="20" t="s">
        <v>36</v>
      </c>
      <c r="C17" s="16">
        <v>1</v>
      </c>
      <c r="D17" s="28">
        <v>100000</v>
      </c>
      <c r="E17" s="144">
        <v>0.1</v>
      </c>
      <c r="F17" s="144">
        <v>0.1</v>
      </c>
      <c r="G17" s="96">
        <v>0.1</v>
      </c>
      <c r="H17" s="5">
        <f>C17*D17*E17+C17*D17*F17+C17*D17*G17</f>
        <v>30000</v>
      </c>
    </row>
    <row r="18" spans="1:8" ht="17.100000000000001" thickBot="1">
      <c r="A18" s="31" t="s">
        <v>40</v>
      </c>
      <c r="B18" s="97"/>
      <c r="C18" s="98"/>
      <c r="D18" s="99"/>
      <c r="E18" s="99"/>
      <c r="F18" s="99"/>
      <c r="G18" s="99"/>
      <c r="H18" s="85">
        <f>SUM(H15:H17)</f>
        <v>513750</v>
      </c>
    </row>
    <row r="19" spans="1:8" ht="33.6" thickBot="1">
      <c r="A19" s="33" t="s">
        <v>7</v>
      </c>
      <c r="B19" s="100" t="s">
        <v>173</v>
      </c>
      <c r="C19" s="101"/>
      <c r="D19" s="102"/>
      <c r="E19" s="102"/>
      <c r="F19" s="102"/>
      <c r="G19" s="102"/>
      <c r="H19" s="127">
        <f>H18*0.22</f>
        <v>113025</v>
      </c>
    </row>
    <row r="20" spans="1:8" ht="17.100000000000001" thickBot="1">
      <c r="A20" s="103" t="s">
        <v>9</v>
      </c>
      <c r="B20" s="104" t="s">
        <v>174</v>
      </c>
      <c r="C20" s="105"/>
      <c r="D20" s="106"/>
      <c r="E20" s="106"/>
      <c r="F20" s="106"/>
      <c r="G20" s="106"/>
      <c r="H20" s="128"/>
    </row>
    <row r="21" spans="1:8" ht="17.100000000000001" thickBot="1">
      <c r="A21" s="103" t="s">
        <v>11</v>
      </c>
      <c r="B21" s="104" t="s">
        <v>174</v>
      </c>
      <c r="C21" s="105"/>
      <c r="D21" s="106"/>
      <c r="E21" s="106"/>
      <c r="F21" s="106"/>
      <c r="G21" s="106"/>
      <c r="H21" s="128"/>
    </row>
    <row r="22" spans="1:8" ht="24" customHeight="1">
      <c r="A22" s="47" t="s">
        <v>13</v>
      </c>
      <c r="B22" s="62" t="s">
        <v>169</v>
      </c>
      <c r="C22" s="25" t="s">
        <v>65</v>
      </c>
      <c r="D22" s="25" t="s">
        <v>104</v>
      </c>
      <c r="E22" s="25"/>
      <c r="F22" s="25"/>
      <c r="G22" s="25"/>
      <c r="H22" s="84"/>
    </row>
    <row r="23" spans="1:8">
      <c r="A23" s="43"/>
      <c r="B23" s="16" t="s">
        <v>175</v>
      </c>
      <c r="C23" s="107">
        <v>3000</v>
      </c>
      <c r="D23" s="37">
        <v>2</v>
      </c>
      <c r="E23" s="37"/>
      <c r="F23" s="37"/>
      <c r="G23" s="37"/>
      <c r="H23" s="5">
        <f>C23*D23</f>
        <v>6000</v>
      </c>
    </row>
    <row r="24" spans="1:8">
      <c r="A24" s="43"/>
      <c r="B24" s="16" t="s">
        <v>144</v>
      </c>
      <c r="C24" s="108">
        <v>180000</v>
      </c>
      <c r="D24" s="45">
        <v>0.2</v>
      </c>
      <c r="E24" s="45"/>
      <c r="F24" s="45"/>
      <c r="G24" s="45"/>
      <c r="H24" s="5">
        <f>C24*D24</f>
        <v>36000</v>
      </c>
    </row>
    <row r="25" spans="1:8">
      <c r="A25" s="43"/>
      <c r="B25" s="20" t="s">
        <v>70</v>
      </c>
      <c r="C25" s="16">
        <v>16</v>
      </c>
      <c r="D25" s="37">
        <v>2500</v>
      </c>
      <c r="E25" s="45"/>
      <c r="F25" s="45"/>
      <c r="G25" s="45"/>
      <c r="H25" s="5">
        <f>C25*D25</f>
        <v>40000</v>
      </c>
    </row>
    <row r="26" spans="1:8" ht="17.100000000000001" thickBot="1">
      <c r="A26" s="31" t="s">
        <v>78</v>
      </c>
      <c r="B26" s="97"/>
      <c r="C26" s="32"/>
      <c r="D26" s="109"/>
      <c r="E26" s="109"/>
      <c r="F26" s="109"/>
      <c r="G26" s="109"/>
      <c r="H26" s="85">
        <f>SUM(H23:H25)</f>
        <v>82000</v>
      </c>
    </row>
    <row r="27" spans="1:8">
      <c r="A27" s="47" t="s">
        <v>15</v>
      </c>
      <c r="B27" s="19" t="s">
        <v>176</v>
      </c>
      <c r="C27" s="110" t="s">
        <v>177</v>
      </c>
      <c r="D27" s="111" t="s">
        <v>104</v>
      </c>
      <c r="E27" s="111"/>
      <c r="F27" s="111"/>
      <c r="G27" s="111"/>
      <c r="H27" s="129"/>
    </row>
    <row r="28" spans="1:8">
      <c r="A28" s="43"/>
      <c r="B28" s="16" t="s">
        <v>178</v>
      </c>
      <c r="C28" s="108">
        <v>1</v>
      </c>
      <c r="D28" s="37">
        <v>50000</v>
      </c>
      <c r="E28" s="37"/>
      <c r="F28" s="37"/>
      <c r="G28" s="37"/>
      <c r="H28" s="5">
        <f>C28*D28</f>
        <v>50000</v>
      </c>
    </row>
    <row r="29" spans="1:8">
      <c r="A29" s="43"/>
      <c r="B29" s="16" t="s">
        <v>179</v>
      </c>
      <c r="C29" s="108">
        <v>5</v>
      </c>
      <c r="D29" s="37">
        <v>5000</v>
      </c>
      <c r="E29" s="37"/>
      <c r="F29" s="37"/>
      <c r="G29" s="37"/>
      <c r="H29" s="5">
        <f t="shared" ref="H29:H44" si="0">C29*D29</f>
        <v>25000</v>
      </c>
    </row>
    <row r="30" spans="1:8">
      <c r="A30" s="43"/>
      <c r="B30" s="16" t="s">
        <v>180</v>
      </c>
      <c r="C30" s="108">
        <v>3</v>
      </c>
      <c r="D30" s="37">
        <v>8000</v>
      </c>
      <c r="E30" s="37"/>
      <c r="F30" s="37"/>
      <c r="G30" s="37"/>
      <c r="H30" s="5">
        <f t="shared" si="0"/>
        <v>24000</v>
      </c>
    </row>
    <row r="31" spans="1:8">
      <c r="A31" s="43"/>
      <c r="B31" s="16" t="s">
        <v>181</v>
      </c>
      <c r="C31" s="108">
        <v>6</v>
      </c>
      <c r="D31" s="37">
        <v>34000</v>
      </c>
      <c r="E31" s="37"/>
      <c r="F31" s="37"/>
      <c r="G31" s="37"/>
      <c r="H31" s="5">
        <f t="shared" si="0"/>
        <v>204000</v>
      </c>
    </row>
    <row r="32" spans="1:8">
      <c r="A32" s="43"/>
      <c r="B32" s="16" t="s">
        <v>182</v>
      </c>
      <c r="C32" s="108">
        <v>4</v>
      </c>
      <c r="D32" s="37">
        <v>12500</v>
      </c>
      <c r="E32" s="37"/>
      <c r="F32" s="37"/>
      <c r="G32" s="37"/>
      <c r="H32" s="5">
        <f t="shared" ref="H32:H37" si="1">C32*D32</f>
        <v>50000</v>
      </c>
    </row>
    <row r="33" spans="1:8">
      <c r="A33" s="43"/>
      <c r="B33" s="16" t="s">
        <v>183</v>
      </c>
      <c r="C33" s="108">
        <v>4</v>
      </c>
      <c r="D33" s="37">
        <v>15000</v>
      </c>
      <c r="E33" s="37"/>
      <c r="F33" s="37"/>
      <c r="G33" s="37"/>
      <c r="H33" s="5">
        <f t="shared" si="1"/>
        <v>60000</v>
      </c>
    </row>
    <row r="34" spans="1:8">
      <c r="A34" s="43"/>
      <c r="B34" s="16" t="s">
        <v>184</v>
      </c>
      <c r="C34" s="108">
        <v>4</v>
      </c>
      <c r="D34" s="37">
        <v>4000</v>
      </c>
      <c r="E34" s="37"/>
      <c r="F34" s="37"/>
      <c r="G34" s="37"/>
      <c r="H34" s="5">
        <f t="shared" si="1"/>
        <v>16000</v>
      </c>
    </row>
    <row r="35" spans="1:8">
      <c r="A35" s="43"/>
      <c r="B35" s="16" t="s">
        <v>185</v>
      </c>
      <c r="C35" s="108">
        <v>15</v>
      </c>
      <c r="D35" s="37">
        <v>2000</v>
      </c>
      <c r="E35" s="37"/>
      <c r="F35" s="37"/>
      <c r="G35" s="37"/>
      <c r="H35" s="5">
        <f t="shared" si="1"/>
        <v>30000</v>
      </c>
    </row>
    <row r="36" spans="1:8">
      <c r="A36" s="43"/>
      <c r="B36" s="16" t="s">
        <v>186</v>
      </c>
      <c r="C36" s="108">
        <v>4</v>
      </c>
      <c r="D36" s="37">
        <v>4000</v>
      </c>
      <c r="E36" s="37"/>
      <c r="F36" s="37"/>
      <c r="G36" s="37"/>
      <c r="H36" s="5">
        <f t="shared" si="1"/>
        <v>16000</v>
      </c>
    </row>
    <row r="37" spans="1:8">
      <c r="A37" s="43"/>
      <c r="B37" s="16" t="s">
        <v>187</v>
      </c>
      <c r="C37" s="108">
        <v>1</v>
      </c>
      <c r="D37" s="37">
        <v>5000</v>
      </c>
      <c r="E37" s="37"/>
      <c r="F37" s="37"/>
      <c r="G37" s="37"/>
      <c r="H37" s="5">
        <f t="shared" si="1"/>
        <v>5000</v>
      </c>
    </row>
    <row r="38" spans="1:8" ht="17.100000000000001" thickBot="1">
      <c r="A38" s="31" t="s">
        <v>95</v>
      </c>
      <c r="B38" s="112"/>
      <c r="C38" s="113"/>
      <c r="D38" s="114"/>
      <c r="E38" s="114"/>
      <c r="F38" s="114"/>
      <c r="G38" s="114"/>
      <c r="H38" s="85">
        <f>SUM(H28:H37)</f>
        <v>480000</v>
      </c>
    </row>
    <row r="39" spans="1:8" ht="17.100000000000001" thickBot="1">
      <c r="A39" s="103" t="s">
        <v>17</v>
      </c>
      <c r="B39" s="104" t="s">
        <v>174</v>
      </c>
      <c r="C39" s="115"/>
      <c r="D39" s="106"/>
      <c r="E39" s="106"/>
      <c r="F39" s="106"/>
      <c r="G39" s="106"/>
      <c r="H39" s="128"/>
    </row>
    <row r="40" spans="1:8">
      <c r="A40" s="47" t="s">
        <v>102</v>
      </c>
      <c r="B40" s="19" t="s">
        <v>169</v>
      </c>
      <c r="C40" s="110" t="s">
        <v>65</v>
      </c>
      <c r="D40" s="111" t="s">
        <v>104</v>
      </c>
      <c r="E40" s="111"/>
      <c r="F40" s="111"/>
      <c r="G40" s="111"/>
      <c r="H40" s="129"/>
    </row>
    <row r="41" spans="1:8" ht="33">
      <c r="A41" s="4" t="s">
        <v>188</v>
      </c>
      <c r="B41" s="3" t="s">
        <v>189</v>
      </c>
      <c r="C41" s="107">
        <v>360</v>
      </c>
      <c r="D41" s="37">
        <v>100</v>
      </c>
      <c r="E41" s="37"/>
      <c r="F41" s="37"/>
      <c r="G41" s="37"/>
      <c r="H41" s="5">
        <f>C41*D41</f>
        <v>36000</v>
      </c>
    </row>
    <row r="42" spans="1:8" ht="33">
      <c r="A42" s="4" t="s">
        <v>109</v>
      </c>
      <c r="B42" s="3" t="s">
        <v>190</v>
      </c>
      <c r="C42" s="107">
        <v>1</v>
      </c>
      <c r="D42" s="37">
        <v>25000</v>
      </c>
      <c r="E42" s="37"/>
      <c r="F42" s="37"/>
      <c r="G42" s="37"/>
      <c r="H42" s="5">
        <f>C42*D42</f>
        <v>25000</v>
      </c>
    </row>
    <row r="43" spans="1:8">
      <c r="A43" s="4" t="s">
        <v>191</v>
      </c>
      <c r="B43" s="16" t="s">
        <v>192</v>
      </c>
      <c r="C43" s="107">
        <v>20</v>
      </c>
      <c r="D43" s="37">
        <v>4720</v>
      </c>
      <c r="E43" s="37"/>
      <c r="F43" s="37"/>
      <c r="G43" s="37"/>
      <c r="H43" s="5">
        <f t="shared" si="0"/>
        <v>94400</v>
      </c>
    </row>
    <row r="44" spans="1:8" ht="18" customHeight="1">
      <c r="A44" s="43"/>
      <c r="B44" s="16" t="s">
        <v>193</v>
      </c>
      <c r="C44" s="108">
        <v>8</v>
      </c>
      <c r="D44" s="37">
        <v>1500</v>
      </c>
      <c r="E44" s="37"/>
      <c r="F44" s="37"/>
      <c r="G44" s="37"/>
      <c r="H44" s="5">
        <f t="shared" si="0"/>
        <v>12000</v>
      </c>
    </row>
    <row r="45" spans="1:8" ht="17.100000000000001" thickBot="1">
      <c r="A45" s="31" t="s">
        <v>118</v>
      </c>
      <c r="B45" s="112"/>
      <c r="C45" s="113"/>
      <c r="D45" s="114"/>
      <c r="E45" s="114"/>
      <c r="F45" s="114"/>
      <c r="G45" s="114"/>
      <c r="H45" s="85">
        <f>SUM(H41:H44)</f>
        <v>167400</v>
      </c>
    </row>
    <row r="46" spans="1:8" ht="17.100000000000001" thickBot="1">
      <c r="A46" s="116" t="s">
        <v>21</v>
      </c>
      <c r="B46" s="117"/>
      <c r="C46" s="118"/>
      <c r="D46" s="119"/>
      <c r="E46" s="119"/>
      <c r="F46" s="119"/>
      <c r="G46" s="119"/>
      <c r="H46" s="130">
        <f>SUM(H15:H45)</f>
        <v>2599325</v>
      </c>
    </row>
    <row r="47" spans="1:8" ht="32.450000000000003" customHeight="1">
      <c r="A47" s="21" t="s">
        <v>119</v>
      </c>
      <c r="B47" s="20" t="s">
        <v>11</v>
      </c>
      <c r="H47" s="87">
        <f>-H21</f>
        <v>0</v>
      </c>
    </row>
    <row r="48" spans="1:8">
      <c r="B48" s="17" t="s">
        <v>121</v>
      </c>
      <c r="H48" s="87">
        <f>-H39</f>
        <v>0</v>
      </c>
    </row>
    <row r="49" spans="1:10">
      <c r="B49" s="17" t="s">
        <v>122</v>
      </c>
      <c r="H49" s="87">
        <f>0</f>
        <v>0</v>
      </c>
    </row>
    <row r="50" spans="1:10" ht="17.100000000000001" customHeight="1">
      <c r="B50" s="17" t="s">
        <v>107</v>
      </c>
      <c r="H50" s="87">
        <f>-H41</f>
        <v>-36000</v>
      </c>
    </row>
    <row r="51" spans="1:10">
      <c r="B51" s="17" t="s">
        <v>123</v>
      </c>
      <c r="H51" s="87">
        <f>-(H42-25000)</f>
        <v>0</v>
      </c>
    </row>
    <row r="52" spans="1:10" ht="66">
      <c r="A52" s="18" t="s">
        <v>125</v>
      </c>
      <c r="B52" s="3" t="s">
        <v>126</v>
      </c>
      <c r="H52" s="88">
        <f>SUM(H46:H51)</f>
        <v>2563325</v>
      </c>
    </row>
    <row r="53" spans="1:10" ht="34.5" customHeight="1" thickBot="1">
      <c r="A53" s="18" t="s">
        <v>127</v>
      </c>
      <c r="B53" s="16" t="s">
        <v>128</v>
      </c>
      <c r="H53" s="89">
        <v>0.1</v>
      </c>
    </row>
    <row r="54" spans="1:10" ht="17.100000000000001" thickBot="1">
      <c r="A54" s="120" t="s">
        <v>23</v>
      </c>
      <c r="B54" s="121" t="s">
        <v>129</v>
      </c>
      <c r="C54" s="121"/>
      <c r="D54" s="122"/>
      <c r="E54" s="122"/>
      <c r="F54" s="122"/>
      <c r="G54" s="123"/>
      <c r="H54" s="130">
        <f>H52*$H$53</f>
        <v>256332.5</v>
      </c>
    </row>
    <row r="55" spans="1:10" ht="17.100000000000001" thickBot="1">
      <c r="A55" s="116" t="s">
        <v>25</v>
      </c>
      <c r="B55" s="117"/>
      <c r="C55" s="118"/>
      <c r="D55" s="124"/>
      <c r="E55" s="124"/>
      <c r="F55" s="124"/>
      <c r="G55" s="124"/>
      <c r="H55" s="130">
        <f>H46+H54</f>
        <v>2855657.5</v>
      </c>
      <c r="J55" s="12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BE4A208A4D549AF47A07DD8821375" ma:contentTypeVersion="14" ma:contentTypeDescription="Create a new document." ma:contentTypeScope="" ma:versionID="0e94132eb481fd95cce651407b3cd789">
  <xsd:schema xmlns:xsd="http://www.w3.org/2001/XMLSchema" xmlns:xs="http://www.w3.org/2001/XMLSchema" xmlns:p="http://schemas.microsoft.com/office/2006/metadata/properties" xmlns:ns2="4ff0301d-6cbb-4fb9-90ea-f149ee556d59" xmlns:ns3="ef39e5ee-9cb7-4e62-b940-a40cfb26e078" targetNamespace="http://schemas.microsoft.com/office/2006/metadata/properties" ma:root="true" ma:fieldsID="b9f0127ddf8108501728957b0a46deb7" ns2:_="" ns3:_="">
    <xsd:import namespace="4ff0301d-6cbb-4fb9-90ea-f149ee556d59"/>
    <xsd:import namespace="ef39e5ee-9cb7-4e62-b940-a40cfb26e0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0301d-6cbb-4fb9-90ea-f149ee556d5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dee9f40-5302-41c5-aa59-2eea40903a72}" ma:internalName="TaxCatchAll" ma:showField="CatchAllData" ma:web="4ff0301d-6cbb-4fb9-90ea-f149ee556d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39e5ee-9cb7-4e62-b940-a40cfb26e0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fb0e107-be30-46d9-9227-542b26bae6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39e5ee-9cb7-4e62-b940-a40cfb26e078">
      <Terms xmlns="http://schemas.microsoft.com/office/infopath/2007/PartnerControls"/>
    </lcf76f155ced4ddcb4097134ff3c332f>
    <SharedWithUsers xmlns="4ff0301d-6cbb-4fb9-90ea-f149ee556d59">
      <UserInfo>
        <DisplayName>Sarah McGrath</DisplayName>
        <AccountId>13</AccountId>
        <AccountType/>
      </UserInfo>
      <UserInfo>
        <DisplayName>Larry Weinstock</DisplayName>
        <AccountId>11</AccountId>
        <AccountType/>
      </UserInfo>
      <UserInfo>
        <DisplayName>Emma Glidden-Lyon</DisplayName>
        <AccountId>30</AccountId>
        <AccountType/>
      </UserInfo>
    </SharedWithUsers>
    <TaxCatchAll xmlns="4ff0301d-6cbb-4fb9-90ea-f149ee556d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5E0912-1C04-477F-BFFA-4F66266C140F}"/>
</file>

<file path=customXml/itemProps2.xml><?xml version="1.0" encoding="utf-8"?>
<ds:datastoreItem xmlns:ds="http://schemas.openxmlformats.org/officeDocument/2006/customXml" ds:itemID="{EF30DD4A-0D54-4190-89DE-C1EB84F34697}"/>
</file>

<file path=customXml/itemProps3.xml><?xml version="1.0" encoding="utf-8"?>
<ds:datastoreItem xmlns:ds="http://schemas.openxmlformats.org/officeDocument/2006/customXml" ds:itemID="{BECDE7C7-C1D9-4FF8-9363-5F628CE87FF6}"/>
</file>

<file path=docProps/app.xml><?xml version="1.0" encoding="utf-8"?>
<Properties xmlns="http://schemas.openxmlformats.org/officeDocument/2006/extended-properties" xmlns:vt="http://schemas.openxmlformats.org/officeDocument/2006/docPropsVTypes">
  <Application>Microsoft Excel Online</Application>
  <Manager/>
  <Company>Abt Associates,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Budgets Examples</dc:title>
  <dc:subject>Budget, Budget template, Budget example</dc:subject>
  <dc:creator>Environmental Protection Agency</dc:creator>
  <cp:keywords/>
  <dc:description/>
  <cp:lastModifiedBy/>
  <cp:revision/>
  <dcterms:created xsi:type="dcterms:W3CDTF">2024-05-29T15:22:44Z</dcterms:created>
  <dcterms:modified xsi:type="dcterms:W3CDTF">2024-07-19T14:31:02Z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0x0101006B0BE4A208A4D549AF47A07DD8821375</vt:lpwstr>
  </property>
  <property fmtid="{D5CDD505-2E9C-101B-9397-08002B2CF9AE}" pid="3" name="MediaServiceImageTags">
    <vt:lpwstr/>
  </property>
  <property fmtid="{D5CDD505-2E9C-101B-9397-08002B2CF9AE}" pid="4" name="TaxKeyword">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